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S:\PROJ-FILES\SOMAH00\Reporting\Semi-Annual Expense Report\2025-01\"/>
    </mc:Choice>
  </mc:AlternateContent>
  <xr:revisionPtr revIDLastSave="0" documentId="13_ncr:1_{47E33822-F1E5-4A54-B3DC-05230E92CC05}" xr6:coauthVersionLast="47" xr6:coauthVersionMax="47" xr10:uidLastSave="{00000000-0000-0000-0000-000000000000}"/>
  <bookViews>
    <workbookView xWindow="-28920" yWindow="-120" windowWidth="29040" windowHeight="15840" tabRatio="744" xr2:uid="{00000000-000D-0000-FFFF-FFFF00000000}"/>
  </bookViews>
  <sheets>
    <sheet name="1. Expenditures" sheetId="1" r:id="rId1"/>
    <sheet name="2. Program Funding" sheetId="22" r:id="rId2"/>
    <sheet name="3. SOMAH Program Admin" sheetId="18" r:id="rId3"/>
    <sheet name="4. SOMAH Marketing &amp; Outreach" sheetId="7" r:id="rId4"/>
    <sheet name="5. SOMAH Workforce Development" sheetId="11" r:id="rId5"/>
    <sheet name="6. SOMAH Technical Assistance" sheetId="13" r:id="rId6"/>
    <sheet name="7. Incentive Payments" sheetId="21" r:id="rId7"/>
    <sheet name="8. IOU Collections Details" sheetId="23" r:id="rId8"/>
  </sheets>
  <externalReferences>
    <externalReference r:id="rId9"/>
  </externalReferences>
  <definedNames>
    <definedName name="TotalAdminBudget" localSheetId="1">'2. Program Funding'!$M$29</definedName>
    <definedName name="TotalAdminBudget">#REF!</definedName>
    <definedName name="TotalIncentiveBudget" localSheetId="1">'2. Program Funding'!$M$30</definedName>
    <definedName name="TotalIncentiveBudget">#REF!</definedName>
    <definedName name="Z_9D8689BD_5DE1_44EE_AD85_AABB805F8C74_.wvu.Cols" localSheetId="0" hidden="1">'1. Expenditures'!#REF!</definedName>
    <definedName name="Z_9D8689BD_5DE1_44EE_AD85_AABB805F8C74_.wvu.Cols" localSheetId="1" hidden="1">'2. Program Funding'!#REF!</definedName>
  </definedNames>
  <calcPr calcId="191028"/>
  <customWorkbookViews>
    <customWorkbookView name="Sarah Smith - Personal View" guid="{9D8689BD-5DE1-44EE-AD85-AABB805F8C74}" mergeInterval="0" personalView="1" maximized="1" windowWidth="1916" windowHeight="855" tabRatio="790" activeSheetId="2"/>
    <customWorkbookView name="Katrina Morton - Personal View" guid="{524D39D6-D9FA-43B9-A02A-7383F59753BD}" mergeInterval="0" personalView="1" maximized="1" windowWidth="1916" windowHeight="769" tabRatio="79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 i="1" l="1"/>
  <c r="E128" i="23" l="1"/>
  <c r="R12" i="1"/>
  <c r="E111" i="23" l="1"/>
  <c r="E108" i="23"/>
  <c r="E79" i="23"/>
  <c r="E31" i="23"/>
  <c r="BC26" i="21" l="1"/>
  <c r="BC8" i="21"/>
  <c r="BC9" i="21"/>
  <c r="BC10" i="21"/>
  <c r="BC11" i="21"/>
  <c r="BC12" i="21"/>
  <c r="BC13" i="21"/>
  <c r="BC14" i="21"/>
  <c r="BC15" i="21"/>
  <c r="BC16" i="21"/>
  <c r="BC7" i="21"/>
  <c r="AU28" i="21"/>
  <c r="AV28" i="21"/>
  <c r="AW28" i="21"/>
  <c r="AX28" i="21"/>
  <c r="AY28" i="21"/>
  <c r="AZ28" i="21"/>
  <c r="BA28" i="21"/>
  <c r="BB28" i="21"/>
  <c r="AU17" i="21"/>
  <c r="AV17" i="21"/>
  <c r="AW17" i="21"/>
  <c r="AX17" i="21"/>
  <c r="AY17" i="21"/>
  <c r="AZ17" i="21"/>
  <c r="BA17" i="21"/>
  <c r="BB17" i="21"/>
  <c r="P10" i="1"/>
  <c r="Q10" i="1"/>
  <c r="Q11" i="1" s="1"/>
  <c r="Q15" i="1" s="1"/>
  <c r="P9" i="1"/>
  <c r="Q9" i="1"/>
  <c r="P8" i="1"/>
  <c r="Q8" i="1"/>
  <c r="P7" i="1"/>
  <c r="Q7" i="1"/>
  <c r="P14" i="1"/>
  <c r="Q14" i="1"/>
  <c r="P11" i="13"/>
  <c r="Q11" i="13"/>
  <c r="O26" i="11"/>
  <c r="P26" i="11"/>
  <c r="O33" i="7"/>
  <c r="P33" i="7"/>
  <c r="O34" i="18"/>
  <c r="P34" i="18"/>
  <c r="BC23" i="21" l="1"/>
  <c r="BC24" i="21"/>
  <c r="BC25" i="21"/>
  <c r="BC27" i="21"/>
  <c r="P11" i="1"/>
  <c r="P15" i="1" s="1"/>
  <c r="E126" i="23" l="1"/>
  <c r="E125" i="23"/>
  <c r="E123" i="23"/>
  <c r="E122" i="23"/>
  <c r="E121" i="23"/>
  <c r="E120" i="23"/>
  <c r="E119" i="23"/>
  <c r="E118" i="23"/>
  <c r="E104" i="23"/>
  <c r="E99" i="23"/>
  <c r="E95" i="23"/>
  <c r="E93" i="23"/>
  <c r="E92" i="23"/>
  <c r="E91" i="23"/>
  <c r="E90" i="23"/>
  <c r="E89" i="23"/>
  <c r="E88" i="23"/>
  <c r="E77" i="23"/>
  <c r="E75" i="23"/>
  <c r="E72" i="23"/>
  <c r="E70" i="23"/>
  <c r="E69" i="23"/>
  <c r="E68" i="23"/>
  <c r="E67" i="23"/>
  <c r="E66" i="23"/>
  <c r="E65" i="23"/>
  <c r="E56" i="23"/>
  <c r="E54" i="23"/>
  <c r="E52" i="23"/>
  <c r="E50" i="23"/>
  <c r="E49" i="23"/>
  <c r="E48" i="23"/>
  <c r="E46" i="23"/>
  <c r="E45" i="23"/>
  <c r="E44" i="23"/>
  <c r="E43" i="23"/>
  <c r="E26" i="23"/>
  <c r="E21" i="23"/>
  <c r="E17" i="23"/>
  <c r="E16" i="23"/>
  <c r="E13" i="23"/>
  <c r="E12" i="23"/>
  <c r="E11" i="23"/>
  <c r="E10" i="23"/>
  <c r="E9" i="23"/>
  <c r="E8" i="23"/>
  <c r="E81" i="23" l="1"/>
  <c r="E36" i="23"/>
  <c r="E130" i="23"/>
  <c r="E58" i="23"/>
  <c r="J12" i="22" l="1"/>
  <c r="AR17" i="21" l="1"/>
  <c r="AS17" i="21"/>
  <c r="AT17" i="21"/>
  <c r="AQ17" i="21"/>
  <c r="AN17" i="21"/>
  <c r="AO17" i="21"/>
  <c r="AP17" i="21"/>
  <c r="AM17" i="21"/>
  <c r="AJ17" i="21"/>
  <c r="AK17" i="21"/>
  <c r="AL17" i="21"/>
  <c r="AI17" i="21"/>
  <c r="AF17" i="21"/>
  <c r="AG17" i="21"/>
  <c r="AH17" i="21"/>
  <c r="AE17" i="21"/>
  <c r="AB17" i="21"/>
  <c r="AC17" i="21"/>
  <c r="AD17" i="21"/>
  <c r="AA17" i="21"/>
  <c r="X17" i="21"/>
  <c r="Y17" i="21"/>
  <c r="Z17" i="21"/>
  <c r="W17" i="21"/>
  <c r="I12" i="22" l="1"/>
  <c r="E13" i="1"/>
  <c r="D13" i="1"/>
  <c r="T17" i="21" l="1"/>
  <c r="U17" i="21"/>
  <c r="V17" i="21"/>
  <c r="S17" i="21"/>
  <c r="P17" i="21"/>
  <c r="Q17" i="21"/>
  <c r="R17" i="21"/>
  <c r="O17" i="21"/>
  <c r="M17" i="21"/>
  <c r="N17" i="21"/>
  <c r="H17" i="21"/>
  <c r="G17" i="21"/>
  <c r="F17" i="21"/>
  <c r="C17" i="21"/>
  <c r="D17" i="21"/>
  <c r="E17" i="21"/>
  <c r="B17" i="21"/>
  <c r="L17" i="21" l="1"/>
  <c r="K17" i="21"/>
  <c r="J17" i="21" l="1"/>
  <c r="I17" i="21"/>
  <c r="Q21" i="18" l="1"/>
  <c r="Q20" i="7"/>
  <c r="Q19" i="11"/>
  <c r="R8" i="13"/>
  <c r="A3" i="23" l="1"/>
  <c r="A2" i="23"/>
  <c r="A3" i="22" l="1"/>
  <c r="A2" i="22"/>
  <c r="A2" i="18"/>
  <c r="L33" i="22" l="1"/>
  <c r="K33" i="22"/>
  <c r="J33" i="22"/>
  <c r="I33" i="22"/>
  <c r="H33" i="22"/>
  <c r="G33" i="22"/>
  <c r="F33" i="22"/>
  <c r="E33" i="22"/>
  <c r="D33" i="22"/>
  <c r="C33" i="22"/>
  <c r="B33" i="22"/>
  <c r="L32" i="22"/>
  <c r="K32" i="22"/>
  <c r="J32" i="22"/>
  <c r="I32" i="22"/>
  <c r="H32" i="22"/>
  <c r="G32" i="22"/>
  <c r="F32" i="22"/>
  <c r="E32" i="22"/>
  <c r="D32" i="22"/>
  <c r="C32" i="22"/>
  <c r="B32" i="22"/>
  <c r="L31" i="22"/>
  <c r="K31" i="22"/>
  <c r="J31" i="22"/>
  <c r="I31" i="22"/>
  <c r="H31" i="22"/>
  <c r="G31" i="22"/>
  <c r="F31" i="22"/>
  <c r="E31" i="22"/>
  <c r="D31" i="22"/>
  <c r="C31" i="22"/>
  <c r="B31" i="22"/>
  <c r="L30" i="22"/>
  <c r="K30" i="22"/>
  <c r="J30" i="22"/>
  <c r="I30" i="22"/>
  <c r="H30" i="22"/>
  <c r="G30" i="22"/>
  <c r="F30" i="22"/>
  <c r="E30" i="22"/>
  <c r="D30" i="22"/>
  <c r="C30" i="22"/>
  <c r="B30" i="22"/>
  <c r="L29" i="22"/>
  <c r="K29" i="22"/>
  <c r="J29" i="22"/>
  <c r="I29" i="22"/>
  <c r="H29" i="22"/>
  <c r="G29" i="22"/>
  <c r="F29" i="22"/>
  <c r="E29" i="22"/>
  <c r="E34" i="22" s="1"/>
  <c r="D29" i="22"/>
  <c r="C29" i="22"/>
  <c r="B29" i="22"/>
  <c r="L23" i="22"/>
  <c r="K23" i="22"/>
  <c r="J23" i="22"/>
  <c r="I23" i="22"/>
  <c r="H23" i="22"/>
  <c r="G23" i="22"/>
  <c r="F23" i="22"/>
  <c r="E23" i="22"/>
  <c r="D23" i="22"/>
  <c r="C23" i="22"/>
  <c r="B23" i="22"/>
  <c r="L22" i="22"/>
  <c r="K22" i="22"/>
  <c r="J22" i="22"/>
  <c r="I22" i="22"/>
  <c r="H22" i="22"/>
  <c r="G22" i="22"/>
  <c r="F22" i="22"/>
  <c r="E22" i="22"/>
  <c r="D22" i="22"/>
  <c r="C22" i="22"/>
  <c r="B22" i="22"/>
  <c r="L21" i="22"/>
  <c r="K21" i="22"/>
  <c r="J21" i="22"/>
  <c r="I21" i="22"/>
  <c r="H21" i="22"/>
  <c r="G21" i="22"/>
  <c r="F21" i="22"/>
  <c r="E21" i="22"/>
  <c r="D21" i="22"/>
  <c r="C21" i="22"/>
  <c r="B21" i="22"/>
  <c r="L20" i="22"/>
  <c r="K20" i="22"/>
  <c r="J20" i="22"/>
  <c r="I20" i="22"/>
  <c r="H20" i="22"/>
  <c r="G20" i="22"/>
  <c r="F20" i="22"/>
  <c r="E20" i="22"/>
  <c r="D20" i="22"/>
  <c r="C20" i="22"/>
  <c r="B20" i="22"/>
  <c r="L19" i="22"/>
  <c r="K19" i="22"/>
  <c r="J19" i="22"/>
  <c r="I19" i="22"/>
  <c r="H19" i="22"/>
  <c r="H24" i="22" s="1"/>
  <c r="G19" i="22"/>
  <c r="F19" i="22"/>
  <c r="E19" i="22"/>
  <c r="D19" i="22"/>
  <c r="D24" i="22" s="1"/>
  <c r="C19" i="22"/>
  <c r="B19" i="22"/>
  <c r="L12" i="22"/>
  <c r="K12" i="22"/>
  <c r="H12" i="22"/>
  <c r="G12" i="22"/>
  <c r="F12" i="22"/>
  <c r="E12" i="22"/>
  <c r="D12" i="22"/>
  <c r="C12" i="22"/>
  <c r="B12" i="22"/>
  <c r="M11" i="22"/>
  <c r="M10" i="22"/>
  <c r="M9" i="22"/>
  <c r="M8" i="22"/>
  <c r="M7" i="22"/>
  <c r="L24" i="22" l="1"/>
  <c r="M31" i="22"/>
  <c r="M22" i="22"/>
  <c r="I34" i="22"/>
  <c r="E24" i="22"/>
  <c r="I24" i="22"/>
  <c r="M21" i="22"/>
  <c r="F34" i="22"/>
  <c r="M30" i="22"/>
  <c r="M12" i="22"/>
  <c r="B24" i="22"/>
  <c r="F24" i="22"/>
  <c r="J24" i="22"/>
  <c r="M20" i="22"/>
  <c r="C34" i="22"/>
  <c r="G34" i="22"/>
  <c r="K34" i="22"/>
  <c r="M33" i="22"/>
  <c r="B34" i="22"/>
  <c r="J34" i="22"/>
  <c r="M19" i="22"/>
  <c r="G24" i="22"/>
  <c r="K24" i="22"/>
  <c r="M23" i="22"/>
  <c r="D34" i="22"/>
  <c r="H34" i="22"/>
  <c r="L34" i="22"/>
  <c r="M32" i="22"/>
  <c r="C24" i="22"/>
  <c r="M29" i="22"/>
  <c r="M24" i="22" l="1"/>
  <c r="M34" i="22"/>
  <c r="R10" i="13" l="1"/>
  <c r="R9" i="13"/>
  <c r="R7" i="13"/>
  <c r="Q25" i="11"/>
  <c r="Q24" i="11"/>
  <c r="Q23" i="11"/>
  <c r="Q22" i="11"/>
  <c r="Q21" i="11"/>
  <c r="Q20" i="11"/>
  <c r="Q32" i="7"/>
  <c r="Q31" i="7"/>
  <c r="Q30" i="7"/>
  <c r="Q29" i="7"/>
  <c r="Q28" i="7"/>
  <c r="Q27" i="7"/>
  <c r="Q26" i="7"/>
  <c r="Q25" i="7"/>
  <c r="Q24" i="7"/>
  <c r="Q23" i="7"/>
  <c r="Q22" i="7"/>
  <c r="Q21" i="7"/>
  <c r="Q33" i="18"/>
  <c r="Q32" i="18"/>
  <c r="Q31" i="18"/>
  <c r="Q30" i="18"/>
  <c r="Q29" i="18"/>
  <c r="Q28" i="18"/>
  <c r="Q27" i="18"/>
  <c r="Q26" i="18"/>
  <c r="Q25" i="18"/>
  <c r="Q24" i="18"/>
  <c r="Q23" i="18"/>
  <c r="Q22" i="18"/>
  <c r="A2" i="21" l="1"/>
  <c r="D34" i="18" l="1"/>
  <c r="E34" i="18"/>
  <c r="F34" i="18"/>
  <c r="G34" i="18"/>
  <c r="H34" i="18"/>
  <c r="I34" i="18"/>
  <c r="J34" i="18"/>
  <c r="K34" i="18"/>
  <c r="L34" i="18"/>
  <c r="M34" i="18"/>
  <c r="N34" i="18"/>
  <c r="C34" i="18"/>
  <c r="Q34" i="18" s="1"/>
  <c r="C15" i="18" l="1"/>
  <c r="D14" i="1" l="1"/>
  <c r="C33" i="7" l="1"/>
  <c r="D14" i="11" l="1"/>
  <c r="D16" i="18" l="1"/>
  <c r="D7" i="1" l="1"/>
  <c r="C14" i="11"/>
  <c r="C9" i="1" s="1"/>
  <c r="D16" i="7"/>
  <c r="C16" i="7"/>
  <c r="C8" i="1" s="1"/>
  <c r="C16" i="18"/>
  <c r="D8" i="1" l="1"/>
  <c r="C7" i="1"/>
  <c r="AT28" i="21" l="1"/>
  <c r="AS28" i="21"/>
  <c r="AR28" i="21"/>
  <c r="AQ28" i="21"/>
  <c r="AP28" i="21"/>
  <c r="AO28" i="21"/>
  <c r="AN28" i="21"/>
  <c r="AM28" i="21"/>
  <c r="AL28" i="21"/>
  <c r="AK28" i="21"/>
  <c r="AJ28" i="21"/>
  <c r="AI28" i="21"/>
  <c r="AH28" i="21"/>
  <c r="AG28" i="21"/>
  <c r="AF28" i="21"/>
  <c r="AE28" i="21"/>
  <c r="AD28" i="21"/>
  <c r="AC28" i="21"/>
  <c r="AB28" i="21"/>
  <c r="AA28" i="21"/>
  <c r="Z28" i="21"/>
  <c r="Y28" i="21"/>
  <c r="X28" i="21"/>
  <c r="W28" i="21"/>
  <c r="V28" i="21"/>
  <c r="U28" i="21"/>
  <c r="T28" i="21"/>
  <c r="S28" i="21"/>
  <c r="C28" i="21"/>
  <c r="D28" i="21"/>
  <c r="E28" i="21"/>
  <c r="F28" i="21"/>
  <c r="G28" i="21"/>
  <c r="H28" i="21"/>
  <c r="I28" i="21"/>
  <c r="J28" i="21"/>
  <c r="K28" i="21"/>
  <c r="L28" i="21"/>
  <c r="M28" i="21"/>
  <c r="N28" i="21"/>
  <c r="O28" i="21"/>
  <c r="P28" i="21"/>
  <c r="Q28" i="21"/>
  <c r="R28" i="21"/>
  <c r="B28" i="21"/>
  <c r="A3" i="21"/>
  <c r="A1" i="21"/>
  <c r="D33" i="7"/>
  <c r="E33" i="7"/>
  <c r="F33" i="7"/>
  <c r="G33" i="7"/>
  <c r="H33" i="7"/>
  <c r="I33" i="7"/>
  <c r="J33" i="7"/>
  <c r="K33" i="7"/>
  <c r="L33" i="7"/>
  <c r="M33" i="7"/>
  <c r="N33" i="7"/>
  <c r="A3" i="13"/>
  <c r="A3" i="11"/>
  <c r="A3" i="7"/>
  <c r="Q33" i="7" l="1"/>
  <c r="BC17" i="21"/>
  <c r="BC28" i="21"/>
  <c r="E14" i="1"/>
  <c r="G14" i="1"/>
  <c r="H14" i="1"/>
  <c r="I14" i="1"/>
  <c r="J14" i="1"/>
  <c r="K14" i="1"/>
  <c r="L14" i="1"/>
  <c r="M14" i="1"/>
  <c r="N14" i="1"/>
  <c r="O14" i="1"/>
  <c r="C14" i="1"/>
  <c r="A3" i="18" l="1"/>
  <c r="C26" i="11" l="1"/>
  <c r="D9" i="1" l="1"/>
  <c r="O7" i="1" l="1"/>
  <c r="N7" i="1"/>
  <c r="M7" i="1"/>
  <c r="L7" i="1"/>
  <c r="K7" i="1"/>
  <c r="J7" i="1"/>
  <c r="I7" i="1"/>
  <c r="H7" i="1"/>
  <c r="G7" i="1"/>
  <c r="F7" i="1"/>
  <c r="E7" i="1"/>
  <c r="A1" i="18"/>
  <c r="R7" i="1" l="1"/>
  <c r="T12" i="1"/>
  <c r="T7" i="1"/>
  <c r="C11" i="13" l="1"/>
  <c r="D11" i="13"/>
  <c r="E11" i="13"/>
  <c r="E10" i="1" s="1"/>
  <c r="F11" i="13"/>
  <c r="F10" i="1" s="1"/>
  <c r="G11" i="13"/>
  <c r="G10" i="1" s="1"/>
  <c r="H11" i="13"/>
  <c r="H10" i="1" s="1"/>
  <c r="I11" i="13"/>
  <c r="I10" i="1" s="1"/>
  <c r="J11" i="13"/>
  <c r="J10" i="1" s="1"/>
  <c r="K11" i="13"/>
  <c r="K10" i="1" s="1"/>
  <c r="L11" i="13"/>
  <c r="L10" i="1" s="1"/>
  <c r="M11" i="13"/>
  <c r="M10" i="1" s="1"/>
  <c r="N11" i="13"/>
  <c r="N10" i="1" s="1"/>
  <c r="O11" i="13"/>
  <c r="O10" i="1" s="1"/>
  <c r="F8" i="1"/>
  <c r="G8" i="1"/>
  <c r="H8" i="1"/>
  <c r="I8" i="1"/>
  <c r="J8" i="1"/>
  <c r="K8" i="1"/>
  <c r="L8" i="1"/>
  <c r="M8" i="1"/>
  <c r="N8" i="1"/>
  <c r="O8" i="1"/>
  <c r="E8" i="1"/>
  <c r="D26" i="11"/>
  <c r="E26" i="11"/>
  <c r="F9" i="1" s="1"/>
  <c r="F26" i="11"/>
  <c r="G9" i="1" s="1"/>
  <c r="G26" i="11"/>
  <c r="H9" i="1" s="1"/>
  <c r="H26" i="11"/>
  <c r="I9" i="1" s="1"/>
  <c r="I26" i="11"/>
  <c r="J9" i="1" s="1"/>
  <c r="J26" i="11"/>
  <c r="K9" i="1" s="1"/>
  <c r="K26" i="11"/>
  <c r="L9" i="1" s="1"/>
  <c r="L26" i="11"/>
  <c r="M9" i="1" s="1"/>
  <c r="M26" i="11"/>
  <c r="N9" i="1" s="1"/>
  <c r="N26" i="11"/>
  <c r="O9" i="1" s="1"/>
  <c r="Q26" i="11" l="1"/>
  <c r="R11" i="13"/>
  <c r="R10" i="1"/>
  <c r="R8" i="1"/>
  <c r="T8" i="1" s="1"/>
  <c r="D10" i="1"/>
  <c r="L11" i="1"/>
  <c r="L15" i="1" s="1"/>
  <c r="H11" i="1"/>
  <c r="H15" i="1" s="1"/>
  <c r="E9" i="1"/>
  <c r="R9" i="1" s="1"/>
  <c r="C10" i="1"/>
  <c r="C11" i="1" s="1"/>
  <c r="J11" i="1"/>
  <c r="J15" i="1" s="1"/>
  <c r="F11" i="1"/>
  <c r="M11" i="1"/>
  <c r="M15" i="1" s="1"/>
  <c r="I11" i="1"/>
  <c r="I15" i="1" s="1"/>
  <c r="O11" i="1"/>
  <c r="O15" i="1" s="1"/>
  <c r="K11" i="1"/>
  <c r="K15" i="1" s="1"/>
  <c r="G11" i="1"/>
  <c r="G15" i="1" s="1"/>
  <c r="N11" i="1"/>
  <c r="N15" i="1" s="1"/>
  <c r="E11" i="1" l="1"/>
  <c r="E15" i="1" s="1"/>
  <c r="T9" i="1"/>
  <c r="T10" i="1"/>
  <c r="D11" i="1"/>
  <c r="A2" i="13"/>
  <c r="A1" i="13"/>
  <c r="A2" i="11"/>
  <c r="A1" i="11"/>
  <c r="D15" i="1" l="1"/>
  <c r="C15" i="1"/>
  <c r="A2" i="7"/>
  <c r="A1" i="7"/>
  <c r="T11" i="1" l="1"/>
  <c r="R13" i="1" l="1"/>
  <c r="F14" i="1" l="1"/>
  <c r="F15" i="1" s="1"/>
  <c r="T13" i="1" l="1"/>
  <c r="R14" i="1"/>
  <c r="T14" i="1" l="1"/>
  <c r="R15" i="1"/>
  <c r="S15" i="1" l="1"/>
  <c r="T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tc={A4924709-4E51-4151-B563-216589F72783}</author>
    <author>tc={908F606E-4FC5-49F5-80E6-11B6CFDCFAB4}</author>
  </authors>
  <commentList>
    <comment ref="F12" authorId="0" shapeId="0" xr:uid="{A4924709-4E51-4151-B563-216589F72783}">
      <text>
        <t>[Threaded comment]
Your version of Excel allows you to read this threaded comment; however, any edits to it will get removed if the file is opened in a newer version of Excel. Learn more: https://go.microsoft.com/fwlink/?linkid=870924
Comment:
    see 1/21/22 email from Sarah L. requesting updated use for this entire row
Reply:
    see 7/11/22 email from Sarah L asking to add $30 to the "2021 June amount". update made.</t>
      </text>
    </comment>
    <comment ref="F13" authorId="1" shapeId="0" xr:uid="{908F606E-4FC5-49F5-80E6-11B6CFDCFAB4}">
      <text>
        <t>[Threaded comment]
Your version of Excel allows you to read this threaded comment; however, any edits to it will get removed if the file is opened in a newer version of Excel. Learn more: https://go.microsoft.com/fwlink/?linkid=870924
Comment:
    data source: row 10 of the "Total IOU Program Expenses" tab of the IOU data tracker spreadhseet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tc={C4BD0486-919C-4427-B817-D80B06044EA4}</author>
    <author>tc={2D660AD8-D261-4CEB-B1DD-B82848B6C4E2}</author>
  </authors>
  <commentList>
    <comment ref="G32" authorId="0" shapeId="0" xr:uid="{C4BD0486-919C-4427-B817-D80B06044EA4}">
      <text>
        <t>[Threaded comment]
Your version of Excel allows you to read this threaded comment; however, any edits to it will get removed if the file is opened in a newer version of Excel. Learn more: https://go.microsoft.com/fwlink/?linkid=870924
Comment:
    each reporting period, double check w Hannah and Laura if there are any outstanding extension requests that may influence the ICF due date
Reply:
    extension due date is automatically accounted for in column I of the incentive forecast report. therfore no mnual adjustment neccessary</t>
      </text>
    </comment>
    <comment ref="G37" authorId="1" shapeId="0" xr:uid="{2D660AD8-D261-4CEB-B1DD-B82848B6C4E2}">
      <text>
        <t>[Threaded comment]
Your version of Excel allows you to read this threaded comment; however, any edits to it will get removed if the file is opened in a newer version of Excel. Learn more: https://go.microsoft.com/fwlink/?linkid=870924
Comment:
    this has been ok'd by Jae for this round and future rounds as well.</t>
      </text>
    </comment>
  </commentList>
</comments>
</file>

<file path=xl/sharedStrings.xml><?xml version="1.0" encoding="utf-8"?>
<sst xmlns="http://schemas.openxmlformats.org/spreadsheetml/2006/main" count="630" uniqueCount="377">
  <si>
    <t>SOMAH Program Administrator</t>
  </si>
  <si>
    <t>Table 1. Budget</t>
  </si>
  <si>
    <t>Category</t>
  </si>
  <si>
    <t>Activity Details</t>
  </si>
  <si>
    <t>Total SOMAH Expenses</t>
  </si>
  <si>
    <t>Balance</t>
  </si>
  <si>
    <t>% of Total Admin Budget Spent</t>
  </si>
  <si>
    <t>SOMAH Program Admin</t>
  </si>
  <si>
    <t>Total linked from 3. SOMAH Program Admin tab.</t>
  </si>
  <si>
    <t>SOMAH Marketing, Education &amp; Outreach (ME&amp;O)</t>
  </si>
  <si>
    <t>Total linked from 4. SOMAH Marketing &amp; Outreach tab.</t>
  </si>
  <si>
    <t>SOMAH Workforce Development</t>
  </si>
  <si>
    <t>Total linked from 5. SOMAH Workforce Development tab.</t>
  </si>
  <si>
    <t>SOMAH Technical Assistance</t>
  </si>
  <si>
    <t>Total linked from 6. SOMAH Technical Assistance tab.</t>
  </si>
  <si>
    <t>Subtotal (A7:A10)</t>
  </si>
  <si>
    <t>SOMAH Evaluation Expenses*</t>
  </si>
  <si>
    <t>Expenditures to be entered by Energy Division.</t>
  </si>
  <si>
    <t xml:space="preserve">Investor Owned Utility (IOU) Expenses </t>
  </si>
  <si>
    <t>Expenditures to be entered by the SOMAH PA using the IOU Semi-Annual Expense Report.</t>
  </si>
  <si>
    <t>Subtotal (A12+A13)</t>
  </si>
  <si>
    <t>Total Program Admin Expenditures                               (A11 + A12+ A13)</t>
  </si>
  <si>
    <t>Total SOMAH Admin (Program Admin, ME&amp;O, Workforce Development, Technical Assistance, CPUC Expenses, IOU Expenses).</t>
  </si>
  <si>
    <r>
      <t>*Prior to January 2022, Energy Division staffing costs were included in error under “SOMAH California Public Utilities Commission (CPUC) Expenditures;” CPUC Energy Division staff overseeing SOMAH implementation are not funded through the SOMAH program. Historical amounts are amended to show the expenditures directed by CPUC Energy Division staff to be spent on</t>
    </r>
    <r>
      <rPr>
        <b/>
        <i/>
        <sz val="10"/>
        <rFont val="Calibri"/>
        <family val="2"/>
        <scheme val="minor"/>
      </rPr>
      <t xml:space="preserve"> evaluation activities</t>
    </r>
    <r>
      <rPr>
        <i/>
        <sz val="10"/>
        <rFont val="Calibri"/>
        <family val="2"/>
        <scheme val="minor"/>
      </rPr>
      <t xml:space="preserve"> which are funded by SOMAH program administration funds.</t>
    </r>
  </si>
  <si>
    <t>Table 2. Investor Owned Utility Collections by Collection Year</t>
  </si>
  <si>
    <t xml:space="preserve">Investor Owned Utility </t>
  </si>
  <si>
    <t>Under Collections True-Up*</t>
  </si>
  <si>
    <t>2020**</t>
  </si>
  <si>
    <t>Total</t>
  </si>
  <si>
    <t xml:space="preserve">Pacific Gas and Electric Company (PG&amp;E) </t>
  </si>
  <si>
    <t xml:space="preserve">Southern California Edison (SCE) </t>
  </si>
  <si>
    <t xml:space="preserve">San Diego Gas &amp; Electric Company (SDG&amp;E) </t>
  </si>
  <si>
    <t>PacifiCorp Company</t>
  </si>
  <si>
    <t>Liberty Utilities Company</t>
  </si>
  <si>
    <t>Total Program Budget</t>
  </si>
  <si>
    <t>*Investor Owned Utilities were directed to set aside additional funding in their 2020 Energy Resource Recovery Account (ERRA) and Energy Cost Adjustment Clause (ECAC) Applications to make up for under-collections in the 2016-2019 program years.</t>
  </si>
  <si>
    <t>Table 3. Incentive Budget by Collection Year*</t>
  </si>
  <si>
    <t>Under Collections True-Up</t>
  </si>
  <si>
    <t>Total Incentive Budget</t>
  </si>
  <si>
    <t>Table 4. Administrative Budget by Collection Year*</t>
  </si>
  <si>
    <t>Total Administrative Budget</t>
  </si>
  <si>
    <t xml:space="preserve">*Unspent incentive and administrative funds from previous Collection Years carry over into subsequent years. </t>
  </si>
  <si>
    <t>Table 5. Program Admin Expenditures (April 9, 2018 - March 31, 2019)*</t>
  </si>
  <si>
    <t>SOMAH Program Admin Category</t>
  </si>
  <si>
    <t>Q1 2019</t>
  </si>
  <si>
    <t>Program Management</t>
  </si>
  <si>
    <t>Team meetings, staff management, contracting, customer service, program planning and task order review.</t>
  </si>
  <si>
    <t>Financial Tracking</t>
  </si>
  <si>
    <t>Formulating and tracking budgets, invoicing, forecasts, tracking IOU expenses.</t>
  </si>
  <si>
    <t>Database Management</t>
  </si>
  <si>
    <t>Database design, development, testing and maintenance (PowerClerk, Trade Pro Connect, Salesforce).</t>
  </si>
  <si>
    <t>Program Reporting</t>
  </si>
  <si>
    <t>California DG Stats development and reporting; regulatory work.</t>
  </si>
  <si>
    <t>Application Processing</t>
  </si>
  <si>
    <t>Application process manual and application form development.</t>
  </si>
  <si>
    <t xml:space="preserve">On-site Field Verifications </t>
  </si>
  <si>
    <t>Inspections, Post-Installation Quality Control.</t>
  </si>
  <si>
    <t>Advisory Council</t>
  </si>
  <si>
    <t>Advisory Council selection and development.</t>
  </si>
  <si>
    <t>Program Development</t>
  </si>
  <si>
    <t>Program planning and development.</t>
  </si>
  <si>
    <t>Total Direct Expenses for SOMAH</t>
  </si>
  <si>
    <t>Program Admin Category</t>
  </si>
  <si>
    <t>Q2-Q4 2019</t>
  </si>
  <si>
    <t>PA Comments</t>
  </si>
  <si>
    <t>Timekeeping</t>
  </si>
  <si>
    <t xml:space="preserve">Timekeeping requirements to meet program invcoicing requirements. </t>
  </si>
  <si>
    <t>Program Admin</t>
  </si>
  <si>
    <t xml:space="preserve">Team meetings, staff management, and contracting. </t>
  </si>
  <si>
    <t>Formulating and tracking budgets, invoicing, forecasts, and tracking IOU expenses.</t>
  </si>
  <si>
    <t>Database design, development and maintenance, data system set up.</t>
  </si>
  <si>
    <t>Internal and external reporting, including application tracking, semi-annual progress reports, and semi-annual expense reports.</t>
  </si>
  <si>
    <t xml:space="preserve">Application review team training and application processing. </t>
  </si>
  <si>
    <t>On-site Field Verifications</t>
  </si>
  <si>
    <t>Scheduling, travel and completing on-site field inspections.</t>
  </si>
  <si>
    <t>Quarterly Advisory Council meetings, travel, and coordination with Advisory Council members.</t>
  </si>
  <si>
    <t>Program Planning and Development</t>
  </si>
  <si>
    <t xml:space="preserve">Regulatory tracking and participation, ongoing task order review and development, program planning activities, developing program tools. </t>
  </si>
  <si>
    <t>Bidding Resources</t>
  </si>
  <si>
    <t xml:space="preserve">Development of paper bid template and online bidding tool, maintenance and customer support for bidding tool. </t>
  </si>
  <si>
    <t>Working Group &amp; Public Forums</t>
  </si>
  <si>
    <t xml:space="preserve">Participation in IOU working groups and public forums. </t>
  </si>
  <si>
    <t>Program Quality Assurance and Quality Control (QA/QC)</t>
  </si>
  <si>
    <t>Application QA/QC; Program QA/QC.</t>
  </si>
  <si>
    <t>Worksite Safety Program</t>
  </si>
  <si>
    <t xml:space="preserve">Ongoing worksite safety for contractor training, fielding contractor and trainee questions. </t>
  </si>
  <si>
    <t>Total Expenses for Program Admin</t>
  </si>
  <si>
    <t>Includes totals from 2018 and Q1 of 2019</t>
  </si>
  <si>
    <t xml:space="preserve">* After consultation with Energy Division, the SOMAH Program Administrator updated and expanded the SOMAH Program Admin expenditure categories for Q2 2019 and beyond. Thus, SOMAH Program Admin expenditures for 2018-2019 are reflected in two separate tables, with Table 5 reflecting 2018-Q1 2019 and Table 6 reflecting Q2 2019 and beyond.  </t>
  </si>
  <si>
    <t>SOMAH ME&amp;O Category</t>
  </si>
  <si>
    <t xml:space="preserve">Brand Development </t>
  </si>
  <si>
    <t>Development of brand, logo, name style.</t>
  </si>
  <si>
    <t xml:space="preserve">Website Development &amp; Enhancements </t>
  </si>
  <si>
    <t>Development, maintenance and updates to CALSOMAH.org.</t>
  </si>
  <si>
    <t>Community Based Organizations</t>
  </si>
  <si>
    <t>Coordination with contracted community based organizations.</t>
  </si>
  <si>
    <t xml:space="preserve">Cooperative Marketing Efforts </t>
  </si>
  <si>
    <t>Statewide ME&amp;O, collaboration with other Programs (ESAP, LIWP, EUC, etc.).</t>
  </si>
  <si>
    <t>Conferences</t>
  </si>
  <si>
    <t>Scheduling, preparation and conference attendance, submitting conference proposals, presenting at conferences.</t>
  </si>
  <si>
    <t>ME&amp;O Admin</t>
  </si>
  <si>
    <t>Team meetings for ME&amp;O activities, market assessment study.</t>
  </si>
  <si>
    <t xml:space="preserve">Tenant Engagement </t>
  </si>
  <si>
    <t>Tenant education material development, translation and updates, tenant hotline.</t>
  </si>
  <si>
    <t>Property Owner Engagement</t>
  </si>
  <si>
    <t>Development and maintenance of property owner-facing material, including training and education and digital ads, communication with property owners for SOMAH referrals and program questions.</t>
  </si>
  <si>
    <t xml:space="preserve">Contractor Engagement </t>
  </si>
  <si>
    <t>Development and maintenance of contractor-facing material, including training and education (not including eligibility training) and digital ads. Communication with contractors for SOMAH referrals and program questions.</t>
  </si>
  <si>
    <t xml:space="preserve">Cooperative Marketing Efforts
</t>
  </si>
  <si>
    <t xml:space="preserve">Coordination with other programs and organizations. </t>
  </si>
  <si>
    <t>Scheduling, preparation and attending conferences, submitting conference proposals, presenting at conferences.</t>
  </si>
  <si>
    <t>Tenant Engagement</t>
  </si>
  <si>
    <t xml:space="preserve">Property Owner Engagement </t>
  </si>
  <si>
    <t>Contractor Engagement</t>
  </si>
  <si>
    <t xml:space="preserve">Contractor Training </t>
  </si>
  <si>
    <t>Eligibility Contractor Training webinars, slide preparation and updates.</t>
  </si>
  <si>
    <t>Marketing Collateral Development</t>
  </si>
  <si>
    <t>Development of core ME&amp;O collateral materials, including print, digital, flyers, brochures, tabling materials and presentation decks. Development of outreach materials that community based organizations can use to market to their constituents.</t>
  </si>
  <si>
    <t>Communications</t>
  </si>
  <si>
    <t>Development of mass email communications to inform about program launch, important dates, upcoming events and any changes to the program. Responding to general program inquires.</t>
  </si>
  <si>
    <t>Media</t>
  </si>
  <si>
    <t>Media outreach to promote the launch of the program and success stories; responding to media requests.</t>
  </si>
  <si>
    <t>ME&amp;O Plan Development</t>
  </si>
  <si>
    <t xml:space="preserve">Development of annual marketing plan &amp; budget planning for all ME&amp;O activities. </t>
  </si>
  <si>
    <t>Total Expenses for ME&amp;O</t>
  </si>
  <si>
    <t>ME&amp;O costs for Workforce Development (WFD) are not included in total ME&amp;O costs but are captured in total WFD costs in tab #5.</t>
  </si>
  <si>
    <t xml:space="preserve">* After consultation with Energy Division, the SOMAH Program Administrator updated and expanded the SOMAH Program ME&amp;O expenditure categories for Q2 2019 and beyond. Thus, SOMAH Program ME&amp;O expenditures for 2018-2019 are reflected in two separate tables, with Table 7 reflecting 2018-Q1 2019 and Table 8 reflecting Q2 2019 and beyond.  </t>
  </si>
  <si>
    <t>SOMAH Workforce Development Category</t>
  </si>
  <si>
    <t>Resource and Content Creation</t>
  </si>
  <si>
    <t xml:space="preserve">Creation and maintenance of local hiring plan, job training and work preparedness materials/outreach tools, online training. </t>
  </si>
  <si>
    <t xml:space="preserve">Data and Digital Tools Management </t>
  </si>
  <si>
    <t>Creation and maintenance of SOMAH Job Training Portal, including job training organization directory, resume bank, job board, Customer Relationship Management (CRM) tool, data reporting.</t>
  </si>
  <si>
    <t>Support Services</t>
  </si>
  <si>
    <t xml:space="preserve">Creation and maintenance of Solar Career Training demonstration site, SOMAH curriculum, job connector. </t>
  </si>
  <si>
    <t>Regional Job Training Organization (JTO) Task Force</t>
  </si>
  <si>
    <t>Organization and planning of JTO task force; holding JTO task force meetings.</t>
  </si>
  <si>
    <t>Cooperative Marketing Efforts</t>
  </si>
  <si>
    <t>Coordination of job training organizations/alliances.</t>
  </si>
  <si>
    <t xml:space="preserve">Workshops and Conferences </t>
  </si>
  <si>
    <t>Scheduling, preparation and attending conferences.</t>
  </si>
  <si>
    <t xml:space="preserve">General Administration </t>
  </si>
  <si>
    <t>General administration, team meetings.</t>
  </si>
  <si>
    <t xml:space="preserve">WFD Admin
</t>
  </si>
  <si>
    <t>Organizing and conducting team meetings.</t>
  </si>
  <si>
    <t xml:space="preserve">WFD Resource and Content Creation
</t>
  </si>
  <si>
    <t>Ongoing development of WFD content and resources to support trainees and contractors.</t>
  </si>
  <si>
    <t xml:space="preserve">Regional JTO Task Force
</t>
  </si>
  <si>
    <t>Organization and planning of JTO task force, including holding JTO task force meetings.</t>
  </si>
  <si>
    <t xml:space="preserve">WFD Cooperative Marketing Efforts
</t>
  </si>
  <si>
    <t xml:space="preserve">WFD Workshops and Conferences
</t>
  </si>
  <si>
    <t>Scheduling, preparation and conference attendance.</t>
  </si>
  <si>
    <t xml:space="preserve">Job Training Portal </t>
  </si>
  <si>
    <t xml:space="preserve">Development, maintenance and ongoing customer support of job training portal. </t>
  </si>
  <si>
    <t>Local Hiring Plan Development</t>
  </si>
  <si>
    <t>Development and implementation of Local Hiring Plan.</t>
  </si>
  <si>
    <t>Total Expenses for Workforce Development</t>
  </si>
  <si>
    <t xml:space="preserve">* After consultation with Energy Division, the SOMAH Program Administrator updated and expanded the SOMAH Program WFD expenditure categories for Q2 2019 and beyond. Thus, SOMAH Program WFD expenditures for 2018-2019 are reflected in two separate tables, with Table 9 reflecting 2018-Q1 2019 and Table 10 reflecting Q2 2019 and beyond.   </t>
  </si>
  <si>
    <t>Table 11. Technical Assistance (TA) Expenditures</t>
  </si>
  <si>
    <t>SOMAH Technical Assistance/Construction Bid Processing Category</t>
  </si>
  <si>
    <t>Financial TA</t>
  </si>
  <si>
    <t>Providing financial technical assistance.</t>
  </si>
  <si>
    <t>Pre-Installation TA</t>
  </si>
  <si>
    <t>Providing upfront technical assistance, standard technical assistance, and energy efficiency field verifications.</t>
  </si>
  <si>
    <t xml:space="preserve">PV Post-Installation
</t>
  </si>
  <si>
    <t>Providing general billing education sessions and phone support, system, performance monitoring and feedback, fault detection, and utility bill monitoring, surveying.</t>
  </si>
  <si>
    <t>Energy Efficiency and Other Related Leveraging Activities</t>
  </si>
  <si>
    <t>Facilitating coordination with other programs and funding sources available to projects, referrals and program research.</t>
  </si>
  <si>
    <t>Total Expenses for Technical Assistance</t>
  </si>
  <si>
    <t>Table 12. Actual Incentive Payments</t>
  </si>
  <si>
    <t>IOU Territory</t>
  </si>
  <si>
    <t>Q4 2019</t>
  </si>
  <si>
    <t xml:space="preserve">Q1 2020 </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</si>
  <si>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</si>
  <si>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</si>
  <si>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</si>
  <si>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</si>
  <si>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</si>
  <si>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</si>
  <si>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</si>
  <si>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</si>
  <si>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</si>
  <si>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</si>
  <si>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</si>
  <si>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</si>
  <si>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</si>
  <si>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</si>
  <si>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</si>
  <si>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</si>
  <si>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</si>
  <si>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Q3 2024</t>
  </si>
  <si>
    <t>Q4 2024</t>
  </si>
  <si>
    <t>Q1 2025</t>
  </si>
  <si>
    <t>Q2 2025</t>
  </si>
  <si>
    <t>Q3 2025</t>
  </si>
  <si>
    <t>Q4 2025</t>
  </si>
  <si>
    <t>Q1 2026</t>
  </si>
  <si>
    <t>Q2 2026</t>
  </si>
  <si>
    <t>Q3 2026</t>
  </si>
  <si>
    <t>Q4 2026</t>
  </si>
  <si>
    <t>Q1 2027</t>
  </si>
  <si>
    <t>Q2 2027</t>
  </si>
  <si>
    <t>Q3 2027</t>
  </si>
  <si>
    <t>Q4 2027</t>
  </si>
  <si>
    <t>Q1 2028</t>
  </si>
  <si>
    <t>Q2 2028</t>
  </si>
  <si>
    <t>Q3 2028</t>
  </si>
  <si>
    <t>Q4 2028</t>
  </si>
  <si>
    <t>Q1 2029</t>
  </si>
  <si>
    <t>Q2 2029</t>
  </si>
  <si>
    <t>Q3 2029</t>
  </si>
  <si>
    <t>Q4 2029</t>
  </si>
  <si>
    <t>Q1 2030</t>
  </si>
  <si>
    <t>Q2 2030</t>
  </si>
  <si>
    <t>Q3 2030</t>
  </si>
  <si>
    <t>Q4 2030</t>
  </si>
  <si>
    <t xml:space="preserve">Total </t>
  </si>
  <si>
    <t>PG&amp;E Final Incentive</t>
  </si>
  <si>
    <t>PG&amp;E Progress Payments*</t>
  </si>
  <si>
    <t>SCE Final Incentive</t>
  </si>
  <si>
    <t>SCE Progress Payments*</t>
  </si>
  <si>
    <t>SDG&amp;E Final Incentive</t>
  </si>
  <si>
    <t>SDG&amp;E Progress Payments*</t>
  </si>
  <si>
    <t>PacifiCorp Final Incentive</t>
  </si>
  <si>
    <t>PacifiCorp Progress Payments*</t>
  </si>
  <si>
    <t>Liberty  Final Incentive</t>
  </si>
  <si>
    <t>Liberty  Progress Payments*</t>
  </si>
  <si>
    <t>Total Incentive Payments</t>
  </si>
  <si>
    <t>* The SOMAH Program offers a Progress Payment option to receive 60% of the total reserved incentive once the system is installed and is mechanically complete, in advance of receiving Permission to Operate from the IOU. This option enables partial recoupment of the system and installation costs before the completion of the IOU interconnection process, the SOMAH application process, and the final incentive payment.</t>
  </si>
  <si>
    <t>Table 13. Forecasted Incentive Payments</t>
  </si>
  <si>
    <t xml:space="preserve">PG&amp;E </t>
  </si>
  <si>
    <t xml:space="preserve">SCE </t>
  </si>
  <si>
    <t xml:space="preserve">SDG&amp;E </t>
  </si>
  <si>
    <t xml:space="preserve">PacifiCorp </t>
  </si>
  <si>
    <t xml:space="preserve">Liberty </t>
  </si>
  <si>
    <t>Total Forecasted Incentive Payments</t>
  </si>
  <si>
    <t xml:space="preserve">table 13 does not include cancelled, withdrawn, unsubmitted or incentive check mailed applications. </t>
  </si>
  <si>
    <t>Table 12 QA</t>
  </si>
  <si>
    <t xml:space="preserve">Name </t>
  </si>
  <si>
    <t>Complete Y/N</t>
  </si>
  <si>
    <t>Date</t>
  </si>
  <si>
    <t>formal extension requests</t>
  </si>
  <si>
    <t xml:space="preserve">Luke </t>
  </si>
  <si>
    <t>Y</t>
  </si>
  <si>
    <t xml:space="preserve">Table 13 excludes previously paid progress payments (accounted for in table 12) from the forecasted incenitve payment amounts </t>
  </si>
  <si>
    <t>Hannah</t>
  </si>
  <si>
    <t xml:space="preserve">this forecast includes the forecast logic update that it takes approx. 5 months instead of 2 months from incentive claim package due date until incentive check is sent </t>
  </si>
  <si>
    <t>Table 12 does not include "pending" PP payments; only includes "complete" issued payments</t>
  </si>
  <si>
    <t>Table 13 does not discretely separate forecasted progress payments from forecasted final incenitve payments due to PPP being an optional pathway and difficult to forecast</t>
  </si>
  <si>
    <t>Table 13 QA</t>
  </si>
  <si>
    <t xml:space="preserve">Table 14. Pacific Gas &amp; Electric Collections </t>
  </si>
  <si>
    <t xml:space="preserve">CPUC Decision Number </t>
  </si>
  <si>
    <t>Set-Aside or True-up</t>
  </si>
  <si>
    <t>Actual Set-Aside</t>
  </si>
  <si>
    <t>Calendar Year ERRA Forecast</t>
  </si>
  <si>
    <t>Actual Set-Aside by Collection Year</t>
  </si>
  <si>
    <t>D.20-02-047</t>
  </si>
  <si>
    <t>2016 Set-Aside</t>
  </si>
  <si>
    <t>2017 Set-Aside</t>
  </si>
  <si>
    <t>2018 Set-Aside</t>
  </si>
  <si>
    <t>2019 Set-Aside</t>
  </si>
  <si>
    <t>2016-2019 True-Up</t>
  </si>
  <si>
    <t>Under Collections True-Up 2016-19</t>
  </si>
  <si>
    <t>Q1 2020 Set-Aside*</t>
  </si>
  <si>
    <t>Q2 2020 Set-Aside*</t>
  </si>
  <si>
    <t>D.20-12-038</t>
  </si>
  <si>
    <t>Q3-Q4 2020 Set-Aside**</t>
  </si>
  <si>
    <t>Q1 2021 Set-Aside***</t>
  </si>
  <si>
    <t xml:space="preserve">Q2 2021 Set-Aside </t>
  </si>
  <si>
    <t>Q3 2021 Set-Aside</t>
  </si>
  <si>
    <t>Q4 2021 Set-Aside</t>
  </si>
  <si>
    <t xml:space="preserve">D.22-02-002 </t>
  </si>
  <si>
    <t>2020 True-Up</t>
  </si>
  <si>
    <t>Q1 2022 Set-Aside</t>
  </si>
  <si>
    <t xml:space="preserve">Q2 2022 Set-Aside </t>
  </si>
  <si>
    <t>Q3 2022 Set-Aside</t>
  </si>
  <si>
    <t>Q4 2022 Set-Aside</t>
  </si>
  <si>
    <t>Total PG&amp;E Collections</t>
  </si>
  <si>
    <t xml:space="preserve">*PG&amp;E Q1-Q2 2020 funding was based on quarterly GHG revenue actuals. </t>
  </si>
  <si>
    <t>**PG&amp;E Q3-Q4 funding was based on the GHG revenue forecasted funds, and was released in Q1 2021</t>
  </si>
  <si>
    <t xml:space="preserve">***PG&amp;E 2021 Set-Aside was based on the GHG revenue forecasted funds, and was released quarterly. </t>
  </si>
  <si>
    <t>Table 15. Southern California Edison Collections</t>
  </si>
  <si>
    <t>D.20-01-022</t>
  </si>
  <si>
    <t>Q1-Q2 2020 Set-Aside*</t>
  </si>
  <si>
    <t>2021 Set-Aside***</t>
  </si>
  <si>
    <t xml:space="preserve">D.22-01-003 </t>
  </si>
  <si>
    <t xml:space="preserve">2021 True-up                  </t>
  </si>
  <si>
    <t>2022 Set-Aside</t>
  </si>
  <si>
    <t>Total SCE Collections</t>
  </si>
  <si>
    <t xml:space="preserve">*SCE Q1-Q2 2020 funding was based on quarterly GHG revenue forecasted funds. </t>
  </si>
  <si>
    <t>**SCE Q3-Q4 2020 Set-Aside was based on the GHG revenue forecasted funds, and was released in Q1 2021.</t>
  </si>
  <si>
    <t>***SCE 2021 Set-Aside was based on the GHG revenue forecasted funds, and was released in Q1 2021.</t>
  </si>
  <si>
    <t>Table 16. San Diego Gas &amp; Electric Collections</t>
  </si>
  <si>
    <t>D.20-01-005</t>
  </si>
  <si>
    <t>D.21-01-017</t>
  </si>
  <si>
    <t>Q4 2019 True-Up</t>
  </si>
  <si>
    <t>Q1-Q2 2020 True-Up</t>
  </si>
  <si>
    <t>D.21-12-040</t>
  </si>
  <si>
    <t>Total SDG&amp;E Collections</t>
  </si>
  <si>
    <t xml:space="preserve">*SDG&amp;E Q1-Q2 2020 funding was based on quarterly GHG revenue forecasted funds. </t>
  </si>
  <si>
    <t>**SDG&amp;E Q3-Q4 2020 Set-Aside was based on the GHG revenue forecasted funds, and was released in Q1 2021.</t>
  </si>
  <si>
    <t>***SDG&amp;E 2021 Set-Aside was based on the GHG revenue forecasted funds, and was released in Q1 2021.</t>
  </si>
  <si>
    <t>Table 17. PacifiCorp Company Collections</t>
  </si>
  <si>
    <t>Calendar Year ECAC Forecast</t>
  </si>
  <si>
    <t xml:space="preserve">D.20-05-011 </t>
  </si>
  <si>
    <t>D.21-03-007</t>
  </si>
  <si>
    <t>D.22-03-014</t>
  </si>
  <si>
    <t>Total PacifiCorp Company Collections</t>
  </si>
  <si>
    <t xml:space="preserve">*PacifiCorp Q1-Q2 2020 funding was based on quarterly GHG revenue actuals. </t>
  </si>
  <si>
    <t xml:space="preserve">**PacifiCorp Q3-Q4 2020 funding was based on quarterly GHG revenue actuals, and was released in Q2 2021. </t>
  </si>
  <si>
    <t xml:space="preserve">***PacifiCorp 2021 Set-Aside was based on the GHG revenue forecasted funds, and was released quarterly. </t>
  </si>
  <si>
    <t>Table 18. Liberty Utilities Company Collections</t>
  </si>
  <si>
    <t>Actual Set-Aside per Calendar Year</t>
  </si>
  <si>
    <t>D.20-05-044</t>
  </si>
  <si>
    <t>D.21-05-005</t>
  </si>
  <si>
    <t>Total Liberty Utilities Company Collections</t>
  </si>
  <si>
    <t xml:space="preserve">*Liberty Q1-Q2 2020 funding was based on quarterly GHG revenue forecasted funds. </t>
  </si>
  <si>
    <t>**Liberty Q3-Q4 2020 Set-Aside was based on the GHG revenue forecasted funds, and was released in Q2 2021.</t>
  </si>
  <si>
    <t>***Liberty 2021 Set-Aside was based on the GHG revenue forecasted funds, and was released in Q2 2021.</t>
  </si>
  <si>
    <t>Q1 2022 Set-Aside***</t>
  </si>
  <si>
    <t>D.22-09-013</t>
  </si>
  <si>
    <t>2022***</t>
  </si>
  <si>
    <t>**2020 Collections for PacifiCorp Company and Liberty Utilities Company only represent the first half of Calendar Year 2020. The second half of Calendar Year 2020 was included in the 2021 ECAC Applications.</t>
  </si>
  <si>
    <t>D.23-03-008</t>
  </si>
  <si>
    <t>Q1 2023 Set-Aside</t>
  </si>
  <si>
    <t>Q2 2023 Set-Aside</t>
  </si>
  <si>
    <t>Q3 2023 Set-Aside</t>
  </si>
  <si>
    <t>Q4 2023 Set-Aside</t>
  </si>
  <si>
    <t>2021 True-Up</t>
  </si>
  <si>
    <t>D.22-12-044</t>
  </si>
  <si>
    <t>D.22-12-012</t>
  </si>
  <si>
    <t>2023 Set-Aside</t>
  </si>
  <si>
    <t>D.22-12-042</t>
  </si>
  <si>
    <t>***Decision (D.) 22-09-009 amended D.17-12-022, for the SOMAH forecast budgeting process. Each IOU can propose to set aside 10% or their proportionate share of $100 million for SOMAH, whichever is less, if they adequately show that the IOUs' collective revenue from the sale of greenhouse gas allowances defined in Public Util. Code Section 748.5 will equal or exceed $100 million. The SOMAH PA releases funds based on the IOUs’ set-asides, then trues-up the final three months of the year once the IOUs submit their Joint Advice Letter. 2022 figures will be amended through a true-up filed in 2023 for the 2024 forecast year.</t>
  </si>
  <si>
    <t xml:space="preserve">There were no waitlists as of 1/3/24 when the incentive forecast report was pulled from PC </t>
  </si>
  <si>
    <t>Table 13 forecast based on current app statuses as of 1/3/2024</t>
  </si>
  <si>
    <t>D.20-12-035</t>
  </si>
  <si>
    <t>2022 True-Up</t>
  </si>
  <si>
    <t>Q1 2024 Set-Aside</t>
  </si>
  <si>
    <t>Q2 2024 Set-Aside</t>
  </si>
  <si>
    <t>D.15-12-033</t>
  </si>
  <si>
    <t>D.16-12-054</t>
  </si>
  <si>
    <t>D.17-12-018</t>
  </si>
  <si>
    <t>D.19-02-024</t>
  </si>
  <si>
    <t>2018 True-Up</t>
  </si>
  <si>
    <t>2019/2020 True-up</t>
  </si>
  <si>
    <t>2022 True-up</t>
  </si>
  <si>
    <t>D.23-11-094</t>
  </si>
  <si>
    <t>Final 2022 True-up</t>
  </si>
  <si>
    <t>2024 Set-Aside</t>
  </si>
  <si>
    <t>D.17-12-014</t>
  </si>
  <si>
    <t>D.18-12-016</t>
  </si>
  <si>
    <t>Q4 2020 True-Up</t>
  </si>
  <si>
    <t>D.18-03-024</t>
  </si>
  <si>
    <t>Q4 2020 True Up</t>
  </si>
  <si>
    <t>D.24-02-021</t>
  </si>
  <si>
    <t>2022 True Up</t>
  </si>
  <si>
    <t>Q1 2031</t>
  </si>
  <si>
    <t>Q1 2032</t>
  </si>
  <si>
    <t>Q2 2031</t>
  </si>
  <si>
    <t>Q3 2031</t>
  </si>
  <si>
    <t>Q4 2031</t>
  </si>
  <si>
    <t>Q2 2032</t>
  </si>
  <si>
    <t>Q3 2032</t>
  </si>
  <si>
    <t>Q4 2032</t>
  </si>
  <si>
    <t>Columns AF-BB hidden until needed</t>
  </si>
  <si>
    <t>D.23-12-022</t>
  </si>
  <si>
    <t>Reporting Date: January 31, 2025</t>
  </si>
  <si>
    <t>Reporting Data Through: December 31, 2024</t>
  </si>
  <si>
    <t>Q3 2024 Set-Aside</t>
  </si>
  <si>
    <t>Q4 2024 Set-Aside</t>
  </si>
  <si>
    <t xml:space="preserve">D.23-12-021 </t>
  </si>
  <si>
    <t>D.24-03-011</t>
  </si>
  <si>
    <t>Table 6. Program Admin Expenditures (April 1, 2019 - December 31, 2032)*</t>
  </si>
  <si>
    <t>Table 8. Marketing, Education &amp; Outreach (ME&amp;O) Expenditures (April 1, 2019 - December 31, 2032)*</t>
  </si>
  <si>
    <t>Table 10. Workforce Development (WFD) Expenditures (April 1, 2019 - December 31, 2032)*</t>
  </si>
  <si>
    <t>Table 7. Marketing, Education &amp; Outreach (ME&amp;O) Expenditures (April 9, 2018 - March 31, 2019)*</t>
  </si>
  <si>
    <t>Table 9. Workforce Development (WFD) Expenditures (April 9, 2018 - March 31,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</si>
</sst>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0.0%"/>
    <numFmt numFmtId="166" formatCode="&quot;$&quot;#,##0.00"/>
  </numFmts>
  <fonts count="31" x14ac:knownFonts="1">
    <font>
      <sz val="11"/>
      <color theme="1"/>
      <name val="Calibri"/>
      <family val="2"/>
      <scheme val="minor"/>
    </font>
    <font>
      <sz val="11"/>
      <color theme="1"/>
      <name val="Calibri"/>
      <family val="2"/>
      <scheme val="minor"/>
    </font>
    <font>
      <sz val="12"/>
      <name val="Calibri"/>
      <family val="2"/>
      <scheme val="minor"/>
    </font>
    <font>
      <sz val="12"/>
      <color theme="1"/>
      <name val="Calibri"/>
      <family val="2"/>
      <scheme val="minor"/>
    </font>
    <font>
      <sz val="12"/>
      <color theme="0"/>
      <name val="Calibri"/>
      <family val="2"/>
      <scheme val="minor"/>
    </font>
    <font>
      <sz val="10"/>
      <name val="Calibri"/>
      <family val="2"/>
      <scheme val="minor"/>
    </font>
    <font>
      <b/>
      <sz val="10"/>
      <name val="Calibri"/>
      <family val="2"/>
      <scheme val="minor"/>
    </font>
    <font>
      <sz val="10"/>
      <name val="Arial"/>
      <family val="2"/>
    </font>
    <font>
      <sz val="9"/>
      <name val="Arial"/>
      <family val="2"/>
    </font>
    <font>
      <sz val="10"/>
      <color indexed="10"/>
      <name val="Calibri"/>
      <family val="2"/>
      <scheme val="minor"/>
    </font>
    <font>
      <sz val="11"/>
      <name val="Calibri"/>
      <family val="2"/>
      <scheme val="minor"/>
    </font>
    <font>
      <i/>
      <sz val="11"/>
      <name val="Calibri"/>
      <family val="2"/>
      <scheme val="minor"/>
    </font>
    <font>
      <b/>
      <i/>
      <sz val="11"/>
      <name val="Calibri"/>
      <family val="2"/>
      <scheme val="minor"/>
    </font>
    <font>
      <b/>
      <sz val="12"/>
      <color indexed="8"/>
      <name val="Calibri"/>
      <family val="2"/>
      <scheme val="minor"/>
    </font>
    <font>
      <b/>
      <sz val="12"/>
      <name val="Calibri"/>
      <family val="2"/>
      <scheme val="minor"/>
    </font>
    <font>
      <i/>
      <sz val="10"/>
      <name val="Calibri"/>
      <family val="2"/>
      <scheme val="minor"/>
    </font>
    <font>
      <sz val="10"/>
      <color theme="0"/>
      <name val="Calibri"/>
      <family val="2"/>
      <scheme val="minor"/>
    </font>
    <font>
      <b/>
      <sz val="10"/>
      <color theme="0"/>
      <name val="Calibri"/>
      <family val="2"/>
      <scheme val="minor"/>
    </font>
    <font>
      <sz val="10"/>
      <color indexed="8"/>
      <name val="Calibri"/>
      <family val="2"/>
      <scheme val="minor"/>
    </font>
    <font>
      <sz val="10"/>
      <color theme="1"/>
      <name val="Calibri"/>
      <family val="2"/>
      <scheme val="minor"/>
    </font>
    <font>
      <b/>
      <sz val="10"/>
      <color indexed="8"/>
      <name val="Calibri"/>
      <family val="2"/>
      <scheme val="minor"/>
    </font>
    <font>
      <i/>
      <sz val="11"/>
      <color theme="1"/>
      <name val="Calibri"/>
      <family val="2"/>
      <scheme val="minor"/>
    </font>
    <font>
      <i/>
      <sz val="10"/>
      <color theme="1"/>
      <name val="Calibri"/>
      <family val="2"/>
      <scheme val="minor"/>
    </font>
    <font>
      <b/>
      <i/>
      <sz val="10"/>
      <name val="Calibri"/>
      <family val="2"/>
      <scheme val="minor"/>
    </font>
    <font>
      <sz val="9"/>
      <name val="Calibri"/>
      <family val="2"/>
      <scheme val="minor"/>
    </font>
    <font>
      <sz val="9"/>
      <color theme="1"/>
      <name val="Calibri"/>
      <family val="2"/>
      <scheme val="minor"/>
    </font>
    <font>
      <b/>
      <sz val="12"/>
      <color theme="1"/>
      <name val="Calibri"/>
      <family val="2"/>
      <scheme val="minor"/>
    </font>
    <font>
      <b/>
      <sz val="10"/>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s>
  <fills count="11">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lightUp"/>
    </fill>
    <fill>
      <patternFill patternType="solid">
        <fgColor theme="6"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92D05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10">
    <xf numFmtId="0" fontId="0" fillId="0" borderId="0"/>
    <xf numFmtId="9" fontId="1" fillId="0" borderId="0" applyFont="0" applyFill="0" applyBorder="0" applyAlignment="0" applyProtection="0"/>
    <xf numFmtId="44" fontId="7" fillId="0" borderId="0" applyFont="0" applyFill="0" applyBorder="0" applyAlignment="0" applyProtection="0"/>
    <xf numFmtId="0" fontId="8" fillId="0" borderId="0"/>
    <xf numFmtId="0" fontId="7" fillId="0" borderId="0"/>
    <xf numFmtId="44" fontId="8" fillId="0" borderId="0" applyFont="0" applyFill="0" applyBorder="0" applyAlignment="0" applyProtection="0"/>
    <xf numFmtId="44" fontId="1" fillId="0" borderId="0" applyFont="0" applyFill="0" applyBorder="0" applyAlignment="0" applyProtection="0"/>
    <xf numFmtId="0" fontId="7" fillId="0" borderId="0"/>
    <xf numFmtId="43" fontId="1" fillId="0" borderId="0" applyFont="0" applyFill="0" applyBorder="0" applyAlignment="0" applyProtection="0"/>
    <xf numFmtId="0" fontId="7" fillId="0" borderId="0"/>
  </cellStyleXfs>
  <cellXfs count="255">
    <xf numFmtId="0" fontId="0" fillId="0" borderId="0" xfId="0"/>
    <xf numFmtId="0" fontId="2" fillId="0" borderId="0" xfId="0" applyFont="1" applyAlignment="1">
      <alignment horizontal="left"/>
    </xf>
    <xf numFmtId="0" fontId="2" fillId="0" borderId="0" xfId="0" applyFont="1"/>
    <xf numFmtId="0" fontId="3" fillId="0" borderId="0" xfId="0" applyFont="1"/>
    <xf numFmtId="0" fontId="4" fillId="0" borderId="0" xfId="0" applyFont="1"/>
    <xf numFmtId="0" fontId="5" fillId="0" borderId="0" xfId="0" applyFont="1" applyAlignment="1">
      <alignment horizontal="left"/>
    </xf>
    <xf numFmtId="0" fontId="5" fillId="0" borderId="0" xfId="0" applyFont="1"/>
    <xf numFmtId="164" fontId="5" fillId="0" borderId="1" xfId="2" applyNumberFormat="1" applyFont="1" applyFill="1" applyBorder="1" applyAlignment="1">
      <alignment vertical="top" wrapText="1"/>
    </xf>
    <xf numFmtId="44" fontId="0" fillId="0" borderId="0" xfId="2" applyFont="1" applyBorder="1"/>
    <xf numFmtId="164" fontId="0" fillId="0" borderId="0" xfId="0" applyNumberFormat="1"/>
    <xf numFmtId="44" fontId="0" fillId="0" borderId="0" xfId="0" applyNumberFormat="1"/>
    <xf numFmtId="164" fontId="10" fillId="0" borderId="11" xfId="0" applyNumberFormat="1" applyFont="1" applyBorder="1" applyAlignment="1">
      <alignment horizontal="left" wrapText="1"/>
    </xf>
    <xf numFmtId="164" fontId="10" fillId="0" borderId="0" xfId="0" applyNumberFormat="1" applyFont="1"/>
    <xf numFmtId="0" fontId="13" fillId="2" borderId="8" xfId="0" applyFont="1" applyFill="1" applyBorder="1" applyAlignment="1">
      <alignment horizontal="left" vertical="top"/>
    </xf>
    <xf numFmtId="0" fontId="2" fillId="2" borderId="2" xfId="0" applyFont="1" applyFill="1" applyBorder="1" applyAlignment="1">
      <alignment horizontal="center"/>
    </xf>
    <xf numFmtId="0" fontId="14" fillId="2" borderId="5" xfId="0" applyFont="1" applyFill="1" applyBorder="1" applyAlignment="1">
      <alignment horizontal="left"/>
    </xf>
    <xf numFmtId="164" fontId="2" fillId="2" borderId="6" xfId="0" applyNumberFormat="1" applyFont="1" applyFill="1" applyBorder="1"/>
    <xf numFmtId="0" fontId="14" fillId="2" borderId="6" xfId="0" applyFont="1" applyFill="1" applyBorder="1" applyAlignment="1">
      <alignment horizontal="center"/>
    </xf>
    <xf numFmtId="164" fontId="14" fillId="2" borderId="10" xfId="0" applyNumberFormat="1" applyFont="1" applyFill="1" applyBorder="1" applyAlignment="1">
      <alignment horizontal="center"/>
    </xf>
    <xf numFmtId="0" fontId="6" fillId="0" borderId="0" xfId="0" applyFont="1" applyAlignment="1">
      <alignment vertical="top"/>
    </xf>
    <xf numFmtId="164" fontId="6" fillId="0" borderId="0" xfId="2" applyNumberFormat="1" applyFont="1" applyFill="1" applyBorder="1" applyAlignment="1">
      <alignment vertical="top" wrapText="1"/>
    </xf>
    <xf numFmtId="165" fontId="5" fillId="0" borderId="0" xfId="1" applyNumberFormat="1" applyFont="1" applyFill="1" applyBorder="1" applyAlignment="1">
      <alignment horizontal="left" vertical="top"/>
    </xf>
    <xf numFmtId="164" fontId="6" fillId="0" borderId="0" xfId="0" applyNumberFormat="1" applyFont="1"/>
    <xf numFmtId="0" fontId="6" fillId="0" borderId="0" xfId="0" applyFont="1"/>
    <xf numFmtId="0" fontId="9" fillId="0" borderId="0" xfId="0" applyFont="1" applyAlignment="1">
      <alignment horizontal="left" indent="1"/>
    </xf>
    <xf numFmtId="164" fontId="2" fillId="0" borderId="0" xfId="0" applyNumberFormat="1" applyFont="1"/>
    <xf numFmtId="164" fontId="5" fillId="0" borderId="0" xfId="0" applyNumberFormat="1" applyFont="1"/>
    <xf numFmtId="0" fontId="15" fillId="0" borderId="0" xfId="0" applyFont="1" applyAlignment="1">
      <alignment horizontal="center" wrapText="1"/>
    </xf>
    <xf numFmtId="0" fontId="16" fillId="0" borderId="0" xfId="0" applyFont="1"/>
    <xf numFmtId="10" fontId="5" fillId="0" borderId="0" xfId="1" applyNumberFormat="1" applyFont="1"/>
    <xf numFmtId="0" fontId="6" fillId="2" borderId="8" xfId="0" applyFont="1" applyFill="1" applyBorder="1" applyAlignment="1">
      <alignment vertical="top"/>
    </xf>
    <xf numFmtId="0" fontId="6" fillId="2" borderId="10" xfId="0" applyFont="1" applyFill="1" applyBorder="1" applyAlignment="1">
      <alignment horizontal="center" vertical="top" wrapText="1"/>
    </xf>
    <xf numFmtId="164" fontId="5" fillId="0" borderId="0" xfId="2" applyNumberFormat="1" applyFont="1" applyFill="1" applyBorder="1" applyAlignment="1">
      <alignment vertical="top" wrapText="1"/>
    </xf>
    <xf numFmtId="164" fontId="5" fillId="0" borderId="11" xfId="2" applyNumberFormat="1" applyFont="1" applyFill="1" applyBorder="1" applyAlignment="1">
      <alignment vertical="top" wrapText="1"/>
    </xf>
    <xf numFmtId="0" fontId="6" fillId="2" borderId="6" xfId="0" applyFont="1" applyFill="1" applyBorder="1" applyAlignment="1">
      <alignment horizontal="center" vertical="top"/>
    </xf>
    <xf numFmtId="0" fontId="6" fillId="2" borderId="6" xfId="0" applyFont="1" applyFill="1" applyBorder="1" applyAlignment="1">
      <alignment horizontal="center" vertical="top" wrapText="1"/>
    </xf>
    <xf numFmtId="164" fontId="5" fillId="0" borderId="6" xfId="2" applyNumberFormat="1" applyFont="1" applyFill="1" applyBorder="1" applyAlignment="1">
      <alignment vertical="top" wrapText="1"/>
    </xf>
    <xf numFmtId="164" fontId="5" fillId="0" borderId="4" xfId="2" applyNumberFormat="1" applyFont="1" applyFill="1" applyBorder="1" applyAlignment="1">
      <alignment vertical="top" wrapText="1"/>
    </xf>
    <xf numFmtId="0" fontId="6" fillId="4" borderId="8" xfId="0" applyFont="1" applyFill="1" applyBorder="1" applyAlignment="1">
      <alignment vertical="top"/>
    </xf>
    <xf numFmtId="0" fontId="19" fillId="0" borderId="0" xfId="0" applyFont="1"/>
    <xf numFmtId="0" fontId="20" fillId="2" borderId="8" xfId="0" applyFont="1" applyFill="1" applyBorder="1" applyAlignment="1">
      <alignment horizontal="left" vertical="top"/>
    </xf>
    <xf numFmtId="164" fontId="19" fillId="0" borderId="0" xfId="0" applyNumberFormat="1" applyFont="1"/>
    <xf numFmtId="164" fontId="5" fillId="6" borderId="11" xfId="0" applyNumberFormat="1" applyFont="1" applyFill="1" applyBorder="1"/>
    <xf numFmtId="0" fontId="6" fillId="2" borderId="8" xfId="0" applyFont="1" applyFill="1" applyBorder="1" applyAlignment="1">
      <alignment horizontal="center" vertical="top"/>
    </xf>
    <xf numFmtId="164" fontId="5" fillId="6" borderId="12" xfId="0" applyNumberFormat="1" applyFont="1" applyFill="1" applyBorder="1"/>
    <xf numFmtId="44" fontId="2" fillId="2" borderId="6" xfId="0" applyNumberFormat="1" applyFont="1" applyFill="1" applyBorder="1"/>
    <xf numFmtId="0" fontId="14" fillId="2" borderId="13" xfId="0" applyFont="1" applyFill="1" applyBorder="1" applyAlignment="1">
      <alignment horizontal="left"/>
    </xf>
    <xf numFmtId="164" fontId="5" fillId="7" borderId="12" xfId="2" applyNumberFormat="1" applyFont="1" applyFill="1" applyBorder="1" applyAlignment="1">
      <alignment vertical="top" wrapText="1"/>
    </xf>
    <xf numFmtId="0" fontId="6" fillId="2" borderId="8" xfId="0" applyFont="1" applyFill="1" applyBorder="1" applyAlignment="1">
      <alignment vertical="top" wrapText="1"/>
    </xf>
    <xf numFmtId="164" fontId="5" fillId="7" borderId="22" xfId="2" applyNumberFormat="1" applyFont="1" applyFill="1" applyBorder="1" applyAlignment="1">
      <alignment vertical="top" wrapText="1"/>
    </xf>
    <xf numFmtId="164" fontId="5" fillId="6" borderId="22" xfId="0" applyNumberFormat="1" applyFont="1" applyFill="1" applyBorder="1"/>
    <xf numFmtId="0" fontId="11" fillId="0" borderId="1" xfId="0" applyFont="1" applyBorder="1" applyAlignment="1">
      <alignment horizontal="center" wrapText="1"/>
    </xf>
    <xf numFmtId="0" fontId="0" fillId="0" borderId="1" xfId="0" applyBorder="1"/>
    <xf numFmtId="44" fontId="11" fillId="7" borderId="11" xfId="6" applyFont="1" applyFill="1" applyBorder="1" applyAlignment="1">
      <alignment horizontal="center" vertical="center" wrapText="1"/>
    </xf>
    <xf numFmtId="44" fontId="21" fillId="7" borderId="11" xfId="6" applyFont="1" applyFill="1" applyBorder="1"/>
    <xf numFmtId="44" fontId="12" fillId="7" borderId="11" xfId="6" applyFont="1" applyFill="1" applyBorder="1" applyAlignment="1">
      <alignment horizontal="left" wrapText="1"/>
    </xf>
    <xf numFmtId="44" fontId="11" fillId="7" borderId="1" xfId="6" applyFont="1" applyFill="1" applyBorder="1" applyAlignment="1">
      <alignment horizontal="center" vertical="center" wrapText="1"/>
    </xf>
    <xf numFmtId="44" fontId="21" fillId="7" borderId="3" xfId="6" applyFont="1" applyFill="1" applyBorder="1"/>
    <xf numFmtId="44" fontId="11" fillId="7" borderId="11" xfId="6" applyFont="1" applyFill="1" applyBorder="1" applyAlignment="1">
      <alignment horizontal="left" wrapText="1"/>
    </xf>
    <xf numFmtId="44" fontId="21" fillId="7" borderId="1" xfId="6" applyFont="1" applyFill="1" applyBorder="1"/>
    <xf numFmtId="44" fontId="11" fillId="7" borderId="1" xfId="6" applyFont="1" applyFill="1" applyBorder="1" applyAlignment="1">
      <alignment horizontal="left" wrapText="1"/>
    </xf>
    <xf numFmtId="44" fontId="11" fillId="7" borderId="12" xfId="6" applyFont="1" applyFill="1" applyBorder="1" applyAlignment="1">
      <alignment horizontal="left" wrapText="1"/>
    </xf>
    <xf numFmtId="44" fontId="21" fillId="7" borderId="21" xfId="6" applyFont="1" applyFill="1" applyBorder="1"/>
    <xf numFmtId="44" fontId="21" fillId="7" borderId="12" xfId="6" applyFont="1" applyFill="1" applyBorder="1"/>
    <xf numFmtId="0" fontId="25" fillId="0" borderId="0" xfId="0" applyFont="1"/>
    <xf numFmtId="164" fontId="10" fillId="0" borderId="7" xfId="0" applyNumberFormat="1" applyFont="1" applyBorder="1" applyAlignment="1">
      <alignment horizontal="left" wrapText="1"/>
    </xf>
    <xf numFmtId="0" fontId="6" fillId="8" borderId="6" xfId="0" applyFont="1" applyFill="1" applyBorder="1" applyAlignment="1">
      <alignment horizontal="center" vertical="top" wrapText="1"/>
    </xf>
    <xf numFmtId="164" fontId="5" fillId="8" borderId="11" xfId="2" applyNumberFormat="1" applyFont="1" applyFill="1" applyBorder="1" applyAlignment="1">
      <alignment vertical="top" wrapText="1"/>
    </xf>
    <xf numFmtId="164" fontId="5" fillId="8" borderId="1" xfId="2" applyNumberFormat="1" applyFont="1" applyFill="1" applyBorder="1" applyAlignment="1">
      <alignment vertical="top" wrapText="1"/>
    </xf>
    <xf numFmtId="164" fontId="5" fillId="8" borderId="4" xfId="2" applyNumberFormat="1" applyFont="1" applyFill="1" applyBorder="1" applyAlignment="1">
      <alignment vertical="top" wrapText="1"/>
    </xf>
    <xf numFmtId="164" fontId="5" fillId="8" borderId="6" xfId="2" applyNumberFormat="1" applyFont="1" applyFill="1" applyBorder="1" applyAlignment="1">
      <alignment vertical="top" wrapText="1"/>
    </xf>
    <xf numFmtId="164" fontId="5" fillId="8" borderId="12" xfId="2" applyNumberFormat="1" applyFont="1" applyFill="1" applyBorder="1" applyAlignment="1">
      <alignment vertical="top" wrapText="1"/>
    </xf>
    <xf numFmtId="164" fontId="5" fillId="8" borderId="22" xfId="2" applyNumberFormat="1" applyFont="1" applyFill="1" applyBorder="1" applyAlignment="1">
      <alignment vertical="top" wrapText="1"/>
    </xf>
    <xf numFmtId="0" fontId="6" fillId="2" borderId="24" xfId="0" applyFont="1" applyFill="1" applyBorder="1" applyAlignment="1">
      <alignment horizontal="center"/>
    </xf>
    <xf numFmtId="0" fontId="6" fillId="5" borderId="24" xfId="0" applyFont="1" applyFill="1" applyBorder="1" applyAlignment="1">
      <alignment horizontal="center"/>
    </xf>
    <xf numFmtId="164" fontId="6" fillId="2" borderId="6" xfId="6" applyNumberFormat="1" applyFont="1" applyFill="1" applyBorder="1" applyAlignment="1">
      <alignment vertical="top" wrapText="1"/>
    </xf>
    <xf numFmtId="164" fontId="6" fillId="8" borderId="6" xfId="6" applyNumberFormat="1" applyFont="1" applyFill="1" applyBorder="1" applyAlignment="1">
      <alignment vertical="top" wrapText="1"/>
    </xf>
    <xf numFmtId="0" fontId="2" fillId="2" borderId="1" xfId="0" applyFont="1" applyFill="1" applyBorder="1" applyAlignment="1">
      <alignment horizontal="center"/>
    </xf>
    <xf numFmtId="164" fontId="14" fillId="2" borderId="9" xfId="0" applyNumberFormat="1" applyFont="1" applyFill="1" applyBorder="1"/>
    <xf numFmtId="164" fontId="14" fillId="2" borderId="6" xfId="0" applyNumberFormat="1" applyFont="1" applyFill="1" applyBorder="1"/>
    <xf numFmtId="164" fontId="15" fillId="7" borderId="11" xfId="2" applyNumberFormat="1" applyFont="1" applyFill="1" applyBorder="1" applyAlignment="1">
      <alignment vertical="top" wrapText="1"/>
    </xf>
    <xf numFmtId="164" fontId="15" fillId="7" borderId="1" xfId="2" applyNumberFormat="1" applyFont="1" applyFill="1" applyBorder="1" applyAlignment="1">
      <alignment vertical="top" wrapText="1"/>
    </xf>
    <xf numFmtId="164" fontId="15" fillId="7" borderId="4" xfId="2" applyNumberFormat="1" applyFont="1" applyFill="1" applyBorder="1" applyAlignment="1">
      <alignment vertical="top" wrapText="1"/>
    </xf>
    <xf numFmtId="44" fontId="21" fillId="7" borderId="11" xfId="6" applyFont="1" applyFill="1" applyBorder="1" applyAlignment="1">
      <alignment vertical="center"/>
    </xf>
    <xf numFmtId="44" fontId="21" fillId="7" borderId="3" xfId="6" applyFont="1" applyFill="1" applyBorder="1" applyAlignment="1">
      <alignment vertical="center"/>
    </xf>
    <xf numFmtId="44" fontId="21" fillId="7" borderId="1" xfId="6" applyFont="1" applyFill="1" applyBorder="1" applyAlignment="1">
      <alignment vertical="center"/>
    </xf>
    <xf numFmtId="164" fontId="2" fillId="2" borderId="6" xfId="0" applyNumberFormat="1" applyFont="1" applyFill="1" applyBorder="1" applyAlignment="1">
      <alignment vertical="center"/>
    </xf>
    <xf numFmtId="44" fontId="11" fillId="7" borderId="7" xfId="6" applyFont="1" applyFill="1" applyBorder="1" applyAlignment="1">
      <alignment horizontal="center" vertical="center" wrapText="1"/>
    </xf>
    <xf numFmtId="44" fontId="11" fillId="7" borderId="20" xfId="6" applyFont="1" applyFill="1" applyBorder="1" applyAlignment="1">
      <alignment horizontal="center" vertical="center" wrapText="1"/>
    </xf>
    <xf numFmtId="44" fontId="2" fillId="2" borderId="6" xfId="0" applyNumberFormat="1" applyFont="1" applyFill="1" applyBorder="1" applyAlignment="1">
      <alignment vertical="center"/>
    </xf>
    <xf numFmtId="44" fontId="12" fillId="7" borderId="11" xfId="6" applyFont="1" applyFill="1" applyBorder="1" applyAlignment="1">
      <alignment horizontal="left" vertical="center" wrapText="1"/>
    </xf>
    <xf numFmtId="44" fontId="11" fillId="7" borderId="11" xfId="6" applyFont="1" applyFill="1" applyBorder="1" applyAlignment="1">
      <alignment horizontal="left" vertical="center" wrapText="1"/>
    </xf>
    <xf numFmtId="44" fontId="2" fillId="2" borderId="6" xfId="0" applyNumberFormat="1" applyFont="1" applyFill="1" applyBorder="1" applyAlignment="1">
      <alignment horizontal="left" vertical="center"/>
    </xf>
    <xf numFmtId="164" fontId="5" fillId="0" borderId="1" xfId="2" applyNumberFormat="1" applyFont="1" applyFill="1" applyBorder="1" applyAlignment="1">
      <alignment horizontal="left" vertical="center" wrapText="1" indent="1"/>
    </xf>
    <xf numFmtId="44" fontId="11" fillId="7" borderId="12" xfId="6" applyFont="1" applyFill="1" applyBorder="1" applyAlignment="1">
      <alignment horizontal="center" vertical="center" wrapText="1"/>
    </xf>
    <xf numFmtId="0" fontId="21" fillId="7" borderId="1" xfId="0" applyFont="1" applyFill="1" applyBorder="1" applyAlignment="1">
      <alignment vertical="center"/>
    </xf>
    <xf numFmtId="0" fontId="0" fillId="7" borderId="1" xfId="0" applyFill="1" applyBorder="1" applyAlignment="1">
      <alignment vertical="center"/>
    </xf>
    <xf numFmtId="44" fontId="6" fillId="2" borderId="25" xfId="6" applyFont="1" applyFill="1" applyBorder="1" applyAlignment="1">
      <alignment horizontal="center" vertical="center"/>
    </xf>
    <xf numFmtId="44" fontId="6" fillId="5" borderId="25" xfId="6" applyFont="1" applyFill="1" applyBorder="1" applyAlignment="1">
      <alignment horizontal="center" vertical="center"/>
    </xf>
    <xf numFmtId="0" fontId="5" fillId="0" borderId="11" xfId="7" applyFont="1" applyBorder="1" applyAlignment="1">
      <alignment horizontal="left" vertical="center" wrapText="1" indent="1"/>
    </xf>
    <xf numFmtId="0" fontId="5" fillId="0" borderId="1" xfId="7" applyFont="1" applyBorder="1" applyAlignment="1">
      <alignment horizontal="left" vertical="center" wrapText="1" indent="1"/>
    </xf>
    <xf numFmtId="0" fontId="5" fillId="0" borderId="1" xfId="2" applyNumberFormat="1" applyFont="1" applyFill="1" applyBorder="1" applyAlignment="1">
      <alignment horizontal="left" vertical="center" wrapText="1" indent="1"/>
    </xf>
    <xf numFmtId="0" fontId="18" fillId="5" borderId="11" xfId="0" applyFont="1" applyFill="1" applyBorder="1" applyAlignment="1">
      <alignment horizontal="left" vertical="center" wrapText="1" indent="1"/>
    </xf>
    <xf numFmtId="0" fontId="18" fillId="5" borderId="1" xfId="0" applyFont="1" applyFill="1" applyBorder="1" applyAlignment="1">
      <alignment horizontal="left" vertical="center" wrapText="1" indent="1"/>
    </xf>
    <xf numFmtId="0" fontId="18" fillId="5" borderId="4" xfId="0" applyFont="1" applyFill="1" applyBorder="1" applyAlignment="1">
      <alignment horizontal="left" vertical="center" wrapText="1" indent="1"/>
    </xf>
    <xf numFmtId="0" fontId="5" fillId="0" borderId="4" xfId="7" applyFont="1" applyBorder="1" applyAlignment="1">
      <alignment horizontal="left" vertical="center" wrapText="1" indent="1"/>
    </xf>
    <xf numFmtId="0" fontId="19" fillId="0" borderId="1" xfId="0" applyFont="1" applyBorder="1" applyAlignment="1">
      <alignment horizontal="left" vertical="center" wrapText="1" indent="1"/>
    </xf>
    <xf numFmtId="0" fontId="18" fillId="5" borderId="1" xfId="0" applyFont="1" applyFill="1" applyBorder="1" applyAlignment="1">
      <alignment horizontal="left" wrapText="1" indent="1"/>
    </xf>
    <xf numFmtId="0" fontId="19" fillId="0" borderId="0" xfId="0" applyFont="1" applyAlignment="1">
      <alignment horizontal="left" vertical="center" wrapText="1" indent="1"/>
    </xf>
    <xf numFmtId="0" fontId="18" fillId="5" borderId="1" xfId="0" applyFont="1" applyFill="1" applyBorder="1" applyAlignment="1">
      <alignment horizontal="left" vertical="center" indent="1"/>
    </xf>
    <xf numFmtId="0" fontId="18" fillId="0" borderId="1" xfId="0" applyFont="1" applyBorder="1" applyAlignment="1">
      <alignment horizontal="left" vertical="center" wrapText="1" indent="1"/>
    </xf>
    <xf numFmtId="0" fontId="5" fillId="5" borderId="11" xfId="0" applyFont="1" applyFill="1" applyBorder="1" applyAlignment="1">
      <alignment horizontal="left" vertical="top" indent="1"/>
    </xf>
    <xf numFmtId="0" fontId="5" fillId="5" borderId="1" xfId="0" applyFont="1" applyFill="1" applyBorder="1" applyAlignment="1">
      <alignment horizontal="left" vertical="top" indent="1"/>
    </xf>
    <xf numFmtId="0" fontId="5" fillId="5" borderId="4" xfId="0" applyFont="1" applyFill="1" applyBorder="1" applyAlignment="1">
      <alignment horizontal="left" vertical="top" indent="1"/>
    </xf>
    <xf numFmtId="0" fontId="11" fillId="0" borderId="0" xfId="0" applyFont="1" applyAlignment="1">
      <alignment wrapText="1"/>
    </xf>
    <xf numFmtId="0" fontId="5" fillId="5" borderId="17" xfId="2" applyNumberFormat="1" applyFont="1" applyFill="1" applyBorder="1" applyAlignment="1">
      <alignment horizontal="left" vertical="center" wrapText="1" indent="1"/>
    </xf>
    <xf numFmtId="164" fontId="5" fillId="5" borderId="1" xfId="2" applyNumberFormat="1" applyFont="1" applyFill="1" applyBorder="1" applyAlignment="1">
      <alignment horizontal="left" vertical="center" wrapText="1" indent="1"/>
    </xf>
    <xf numFmtId="0" fontId="5" fillId="5" borderId="14" xfId="0" applyFont="1" applyFill="1" applyBorder="1" applyAlignment="1">
      <alignment horizontal="left" vertical="center" indent="1"/>
    </xf>
    <xf numFmtId="0" fontId="5" fillId="5" borderId="15" xfId="0" applyFont="1" applyFill="1" applyBorder="1" applyAlignment="1">
      <alignment horizontal="left" vertical="center" indent="1"/>
    </xf>
    <xf numFmtId="0" fontId="5" fillId="5" borderId="16" xfId="0" applyFont="1" applyFill="1" applyBorder="1" applyAlignment="1">
      <alignment horizontal="left" vertical="center" indent="1"/>
    </xf>
    <xf numFmtId="0" fontId="5" fillId="5" borderId="23" xfId="2" applyNumberFormat="1" applyFont="1" applyFill="1" applyBorder="1" applyAlignment="1">
      <alignment horizontal="left" vertical="center" wrapText="1" indent="1"/>
    </xf>
    <xf numFmtId="0" fontId="5" fillId="0" borderId="1" xfId="7" applyFont="1" applyBorder="1" applyAlignment="1">
      <alignment horizontal="left" vertical="center" indent="1"/>
    </xf>
    <xf numFmtId="0" fontId="0" fillId="0" borderId="0" xfId="0" applyAlignment="1">
      <alignment vertical="center" wrapText="1"/>
    </xf>
    <xf numFmtId="0" fontId="6" fillId="0" borderId="0" xfId="0" applyFont="1" applyAlignment="1">
      <alignment wrapText="1"/>
    </xf>
    <xf numFmtId="0" fontId="5" fillId="5" borderId="12" xfId="2" applyNumberFormat="1" applyFont="1" applyFill="1" applyBorder="1" applyAlignment="1">
      <alignment horizontal="left" vertical="center" wrapText="1" indent="1"/>
    </xf>
    <xf numFmtId="0" fontId="5" fillId="5" borderId="22" xfId="2" applyNumberFormat="1" applyFont="1" applyFill="1" applyBorder="1" applyAlignment="1">
      <alignment horizontal="left" vertical="center" wrapText="1" indent="1"/>
    </xf>
    <xf numFmtId="0" fontId="5" fillId="5" borderId="11" xfId="2" applyNumberFormat="1" applyFont="1" applyFill="1" applyBorder="1" applyAlignment="1">
      <alignment horizontal="left" vertical="center" wrapText="1" indent="1"/>
    </xf>
    <xf numFmtId="0" fontId="5" fillId="4" borderId="6" xfId="2" applyNumberFormat="1" applyFont="1" applyFill="1" applyBorder="1" applyAlignment="1">
      <alignment horizontal="left" vertical="center" wrapText="1" indent="1"/>
    </xf>
    <xf numFmtId="0" fontId="5" fillId="2" borderId="6" xfId="0" applyFont="1" applyFill="1" applyBorder="1" applyAlignment="1">
      <alignment horizontal="left" vertical="center" wrapText="1" indent="1"/>
    </xf>
    <xf numFmtId="0" fontId="14" fillId="0" borderId="0" xfId="0" applyFont="1" applyAlignment="1">
      <alignment horizontal="left"/>
    </xf>
    <xf numFmtId="0" fontId="26" fillId="0" borderId="0" xfId="0" applyFont="1"/>
    <xf numFmtId="0" fontId="19" fillId="0" borderId="26" xfId="0" applyFont="1" applyBorder="1" applyAlignment="1">
      <alignment horizontal="left" vertical="center" wrapText="1" indent="1"/>
    </xf>
    <xf numFmtId="0" fontId="11" fillId="0" borderId="4" xfId="0" applyFont="1" applyBorder="1" applyAlignment="1">
      <alignment horizontal="center" wrapText="1"/>
    </xf>
    <xf numFmtId="0" fontId="5" fillId="0" borderId="4" xfId="2" applyNumberFormat="1" applyFont="1" applyFill="1" applyBorder="1" applyAlignment="1">
      <alignment horizontal="left" vertical="center" wrapText="1" indent="1"/>
    </xf>
    <xf numFmtId="0" fontId="2" fillId="2" borderId="28" xfId="0" applyFont="1" applyFill="1" applyBorder="1" applyAlignment="1">
      <alignment horizontal="center"/>
    </xf>
    <xf numFmtId="164" fontId="14" fillId="0" borderId="0" xfId="0" applyNumberFormat="1" applyFont="1"/>
    <xf numFmtId="0" fontId="2" fillId="2" borderId="27" xfId="0" applyFont="1" applyFill="1" applyBorder="1" applyAlignment="1">
      <alignment horizontal="center"/>
    </xf>
    <xf numFmtId="0" fontId="14" fillId="2" borderId="8" xfId="0" applyFont="1" applyFill="1" applyBorder="1" applyAlignment="1">
      <alignment horizontal="left"/>
    </xf>
    <xf numFmtId="0" fontId="14" fillId="2" borderId="6" xfId="0" applyFont="1" applyFill="1" applyBorder="1" applyAlignment="1">
      <alignment horizontal="left"/>
    </xf>
    <xf numFmtId="0" fontId="2" fillId="2" borderId="10" xfId="0" applyFont="1" applyFill="1" applyBorder="1" applyAlignment="1">
      <alignment horizontal="center"/>
    </xf>
    <xf numFmtId="164" fontId="27" fillId="0" borderId="0" xfId="0" applyNumberFormat="1" applyFont="1"/>
    <xf numFmtId="0" fontId="19" fillId="0" borderId="29" xfId="0" applyFont="1" applyBorder="1" applyAlignment="1">
      <alignment horizontal="left" vertical="center" wrapText="1" indent="1"/>
    </xf>
    <xf numFmtId="0" fontId="5" fillId="0" borderId="0" xfId="0" applyFont="1" applyAlignment="1">
      <alignment horizontal="left" wrapText="1"/>
    </xf>
    <xf numFmtId="166" fontId="21" fillId="7" borderId="1" xfId="0" applyNumberFormat="1" applyFont="1" applyFill="1" applyBorder="1" applyAlignment="1">
      <alignment vertical="center"/>
    </xf>
    <xf numFmtId="164" fontId="21" fillId="7" borderId="1" xfId="6" applyNumberFormat="1" applyFont="1" applyFill="1" applyBorder="1" applyAlignment="1">
      <alignment vertical="center"/>
    </xf>
    <xf numFmtId="164" fontId="21" fillId="7" borderId="1" xfId="0" applyNumberFormat="1" applyFont="1" applyFill="1" applyBorder="1" applyAlignment="1">
      <alignment vertical="center"/>
    </xf>
    <xf numFmtId="164" fontId="0" fillId="7" borderId="1" xfId="0" applyNumberFormat="1" applyFill="1" applyBorder="1" applyAlignment="1">
      <alignment vertical="center"/>
    </xf>
    <xf numFmtId="0" fontId="0" fillId="7" borderId="0" xfId="0" applyFill="1"/>
    <xf numFmtId="0" fontId="6" fillId="2" borderId="8" xfId="0" applyFont="1" applyFill="1" applyBorder="1" applyAlignment="1">
      <alignment horizontal="center" vertical="top" wrapText="1"/>
    </xf>
    <xf numFmtId="164" fontId="2" fillId="9" borderId="6" xfId="0" applyNumberFormat="1" applyFont="1" applyFill="1" applyBorder="1" applyAlignment="1">
      <alignment vertical="center"/>
    </xf>
    <xf numFmtId="164" fontId="2" fillId="9" borderId="6" xfId="0" applyNumberFormat="1" applyFont="1" applyFill="1" applyBorder="1"/>
    <xf numFmtId="0" fontId="6" fillId="2" borderId="27" xfId="0" applyFont="1" applyFill="1" applyBorder="1" applyAlignment="1">
      <alignment vertical="top"/>
    </xf>
    <xf numFmtId="164" fontId="5" fillId="0" borderId="7" xfId="0" applyNumberFormat="1" applyFont="1" applyBorder="1"/>
    <xf numFmtId="164" fontId="5" fillId="0" borderId="20" xfId="0" applyNumberFormat="1" applyFont="1" applyBorder="1"/>
    <xf numFmtId="164" fontId="5" fillId="0" borderId="26" xfId="0" applyNumberFormat="1" applyFont="1" applyBorder="1" applyAlignment="1">
      <alignment horizontal="left"/>
    </xf>
    <xf numFmtId="0" fontId="5" fillId="0" borderId="20" xfId="0" applyFont="1" applyBorder="1"/>
    <xf numFmtId="164" fontId="5" fillId="0" borderId="7" xfId="0" applyNumberFormat="1" applyFont="1" applyBorder="1" applyAlignment="1">
      <alignment horizontal="left"/>
    </xf>
    <xf numFmtId="164" fontId="5" fillId="0" borderId="9" xfId="2" applyNumberFormat="1" applyFont="1" applyFill="1" applyBorder="1" applyAlignment="1">
      <alignment vertical="top" wrapText="1"/>
    </xf>
    <xf numFmtId="164" fontId="5" fillId="0" borderId="20" xfId="2" applyNumberFormat="1" applyFont="1" applyFill="1" applyBorder="1" applyAlignment="1">
      <alignment vertical="top" wrapText="1"/>
    </xf>
    <xf numFmtId="164" fontId="17" fillId="0" borderId="0" xfId="0" applyNumberFormat="1" applyFont="1" applyAlignment="1">
      <alignment horizontal="left" vertical="top"/>
    </xf>
    <xf numFmtId="164" fontId="5" fillId="4" borderId="6" xfId="2" applyNumberFormat="1" applyFont="1" applyFill="1" applyBorder="1" applyAlignment="1">
      <alignment horizontal="left" vertical="center" wrapText="1" indent="1"/>
    </xf>
    <xf numFmtId="0" fontId="6" fillId="4" borderId="0" xfId="0" applyFont="1" applyFill="1" applyAlignment="1">
      <alignment vertical="top"/>
    </xf>
    <xf numFmtId="0" fontId="5" fillId="4" borderId="0" xfId="2" applyNumberFormat="1" applyFont="1" applyFill="1" applyBorder="1" applyAlignment="1">
      <alignment horizontal="left" vertical="center" wrapText="1" indent="1"/>
    </xf>
    <xf numFmtId="44" fontId="5" fillId="0" borderId="0" xfId="6" applyFont="1" applyFill="1" applyBorder="1" applyAlignment="1">
      <alignment horizontal="left"/>
    </xf>
    <xf numFmtId="0" fontId="5" fillId="0" borderId="0" xfId="0" applyFont="1" applyAlignment="1">
      <alignment horizontal="left" indent="1"/>
    </xf>
    <xf numFmtId="164" fontId="5" fillId="8" borderId="9" xfId="2" applyNumberFormat="1" applyFont="1" applyFill="1" applyBorder="1" applyAlignment="1">
      <alignment vertical="top" wrapText="1"/>
    </xf>
    <xf numFmtId="164" fontId="5" fillId="6" borderId="6" xfId="0" applyNumberFormat="1" applyFont="1" applyFill="1" applyBorder="1"/>
    <xf numFmtId="164" fontId="6" fillId="2" borderId="9" xfId="0" applyNumberFormat="1" applyFont="1" applyFill="1" applyBorder="1" applyAlignment="1">
      <alignment vertical="top" wrapText="1"/>
    </xf>
    <xf numFmtId="9" fontId="5" fillId="9" borderId="10" xfId="1" applyFont="1" applyFill="1" applyBorder="1" applyAlignment="1">
      <alignment horizontal="center" vertical="top"/>
    </xf>
    <xf numFmtId="9" fontId="5" fillId="0" borderId="19" xfId="1" applyFont="1" applyFill="1" applyBorder="1" applyAlignment="1">
      <alignment horizontal="center" vertical="top"/>
    </xf>
    <xf numFmtId="9" fontId="5" fillId="0" borderId="18" xfId="1" applyFont="1" applyFill="1" applyBorder="1" applyAlignment="1">
      <alignment horizontal="center" vertical="top"/>
    </xf>
    <xf numFmtId="9" fontId="5" fillId="0" borderId="10" xfId="1" applyFont="1" applyFill="1" applyBorder="1" applyAlignment="1">
      <alignment horizontal="center" vertical="top"/>
    </xf>
    <xf numFmtId="0" fontId="6" fillId="2" borderId="27" xfId="0" applyFont="1" applyFill="1" applyBorder="1" applyAlignment="1">
      <alignment horizontal="center" vertical="top" wrapText="1"/>
    </xf>
    <xf numFmtId="164" fontId="15" fillId="7" borderId="11" xfId="8" applyNumberFormat="1" applyFont="1" applyFill="1" applyBorder="1" applyAlignment="1">
      <alignment vertical="top" wrapText="1"/>
    </xf>
    <xf numFmtId="164" fontId="15" fillId="7" borderId="11" xfId="8" applyNumberFormat="1" applyFont="1" applyFill="1" applyBorder="1" applyAlignment="1">
      <alignment vertical="center" wrapText="1"/>
    </xf>
    <xf numFmtId="164" fontId="15" fillId="7" borderId="11" xfId="2" applyNumberFormat="1" applyFont="1" applyFill="1" applyBorder="1" applyAlignment="1">
      <alignment horizontal="center" vertical="top" wrapText="1"/>
    </xf>
    <xf numFmtId="164" fontId="5" fillId="4" borderId="5" xfId="2" applyNumberFormat="1" applyFont="1" applyFill="1" applyBorder="1" applyAlignment="1">
      <alignment horizontal="left" vertical="center" wrapText="1" indent="1"/>
    </xf>
    <xf numFmtId="164" fontId="5" fillId="4" borderId="30" xfId="2" applyNumberFormat="1" applyFont="1" applyFill="1" applyBorder="1" applyAlignment="1">
      <alignment horizontal="left" vertical="center" wrapText="1" indent="1"/>
    </xf>
    <xf numFmtId="0" fontId="6" fillId="4" borderId="30" xfId="0" applyFont="1" applyFill="1" applyBorder="1" applyAlignment="1">
      <alignment horizontal="right" vertical="top"/>
    </xf>
    <xf numFmtId="0" fontId="5" fillId="0" borderId="0" xfId="0" applyFont="1" applyAlignment="1">
      <alignment horizontal="left" vertical="top" indent="1"/>
    </xf>
    <xf numFmtId="0" fontId="5" fillId="0" borderId="12" xfId="0" applyFont="1" applyBorder="1" applyAlignment="1">
      <alignment horizontal="left" vertical="top" indent="1"/>
    </xf>
    <xf numFmtId="164" fontId="5" fillId="4" borderId="0" xfId="2" applyNumberFormat="1" applyFont="1" applyFill="1" applyBorder="1" applyAlignment="1">
      <alignment horizontal="left" vertical="center" wrapText="1" indent="1"/>
    </xf>
    <xf numFmtId="0" fontId="6" fillId="4" borderId="0" xfId="0" applyFont="1" applyFill="1" applyAlignment="1">
      <alignment horizontal="right" vertical="top"/>
    </xf>
    <xf numFmtId="0" fontId="0" fillId="10" borderId="0" xfId="0" applyFill="1"/>
    <xf numFmtId="14" fontId="0" fillId="0" borderId="0" xfId="0" applyNumberFormat="1"/>
    <xf numFmtId="0" fontId="21" fillId="0" borderId="0" xfId="0" applyFont="1" applyAlignment="1">
      <alignment wrapText="1"/>
    </xf>
    <xf numFmtId="0" fontId="15" fillId="0" borderId="0" xfId="0" applyFont="1" applyAlignment="1">
      <alignment wrapText="1"/>
    </xf>
    <xf numFmtId="0" fontId="24" fillId="0" borderId="0" xfId="0" applyFont="1" applyAlignment="1">
      <alignment horizontal="left"/>
    </xf>
    <xf numFmtId="0" fontId="24" fillId="0" borderId="0" xfId="0" applyFont="1"/>
    <xf numFmtId="0" fontId="25" fillId="0" borderId="0" xfId="0" applyFont="1" applyAlignment="1">
      <alignment horizontal="left"/>
    </xf>
    <xf numFmtId="44" fontId="11" fillId="7" borderId="1" xfId="6" applyFont="1" applyFill="1" applyBorder="1" applyAlignment="1">
      <alignment horizontal="left" vertical="center" wrapText="1"/>
    </xf>
    <xf numFmtId="44" fontId="1" fillId="0" borderId="1" xfId="0" applyNumberFormat="1" applyFont="1" applyBorder="1"/>
    <xf numFmtId="0" fontId="22" fillId="0" borderId="0" xfId="0" applyFont="1" applyAlignment="1">
      <alignment wrapText="1"/>
    </xf>
    <xf numFmtId="164" fontId="15" fillId="7" borderId="1" xfId="2" applyNumberFormat="1" applyFont="1" applyFill="1" applyBorder="1" applyAlignment="1">
      <alignment horizontal="center" vertical="top" wrapText="1"/>
    </xf>
    <xf numFmtId="3" fontId="29" fillId="0" borderId="0" xfId="0" applyNumberFormat="1" applyFont="1"/>
    <xf numFmtId="3" fontId="30" fillId="0" borderId="0" xfId="0" applyNumberFormat="1" applyFont="1"/>
    <xf numFmtId="164" fontId="0" fillId="3" borderId="1" xfId="6" applyNumberFormat="1" applyFont="1" applyFill="1" applyBorder="1" applyAlignment="1">
      <alignment vertical="center"/>
    </xf>
    <xf numFmtId="44" fontId="6" fillId="0" borderId="25" xfId="6" applyFont="1" applyFill="1" applyBorder="1" applyAlignment="1">
      <alignment horizontal="center" vertical="center"/>
    </xf>
    <xf numFmtId="164" fontId="15" fillId="7" borderId="1" xfId="8" applyNumberFormat="1" applyFont="1" applyFill="1" applyBorder="1" applyAlignment="1">
      <alignment horizontal="center" vertical="center" wrapText="1"/>
    </xf>
    <xf numFmtId="164" fontId="5" fillId="4" borderId="31" xfId="2" applyNumberFormat="1" applyFont="1" applyFill="1" applyBorder="1" applyAlignment="1">
      <alignment horizontal="left" vertical="center" wrapText="1" indent="1"/>
    </xf>
    <xf numFmtId="164" fontId="6" fillId="2" borderId="25" xfId="6" applyNumberFormat="1" applyFont="1" applyFill="1" applyBorder="1" applyAlignment="1">
      <alignment horizontal="center" vertical="center"/>
    </xf>
    <xf numFmtId="164" fontId="6" fillId="5" borderId="25" xfId="6" applyNumberFormat="1" applyFont="1" applyFill="1" applyBorder="1" applyAlignment="1">
      <alignment horizontal="center" vertical="center"/>
    </xf>
    <xf numFmtId="164" fontId="6" fillId="0" borderId="25" xfId="6" applyNumberFormat="1" applyFont="1" applyFill="1" applyBorder="1" applyAlignment="1">
      <alignment horizontal="center" vertical="center"/>
    </xf>
    <xf numFmtId="164" fontId="15" fillId="7" borderId="4" xfId="8" applyNumberFormat="1" applyFont="1" applyFill="1" applyBorder="1" applyAlignment="1">
      <alignment horizontal="center" vertical="center" wrapText="1"/>
    </xf>
    <xf numFmtId="164" fontId="5" fillId="0" borderId="28" xfId="2" applyNumberFormat="1" applyFont="1" applyFill="1" applyBorder="1" applyAlignment="1">
      <alignment horizontal="left" vertical="center" wrapText="1" indent="1"/>
    </xf>
    <xf numFmtId="164" fontId="15" fillId="7" borderId="4" xfId="2" applyNumberFormat="1" applyFont="1" applyFill="1" applyBorder="1" applyAlignment="1">
      <alignment horizontal="center" vertical="top" wrapText="1"/>
    </xf>
    <xf numFmtId="164" fontId="21" fillId="7" borderId="1" xfId="6" applyNumberFormat="1" applyFont="1" applyFill="1" applyBorder="1" applyAlignment="1">
      <alignment horizontal="right" vertical="center"/>
    </xf>
    <xf numFmtId="0" fontId="5" fillId="0" borderId="11" xfId="0" applyFont="1" applyBorder="1" applyAlignment="1">
      <alignment horizontal="left" vertical="top" indent="1"/>
    </xf>
    <xf numFmtId="0" fontId="5" fillId="0" borderId="1" xfId="0" applyFont="1" applyBorder="1" applyAlignment="1">
      <alignment horizontal="left" vertical="top" indent="1"/>
    </xf>
    <xf numFmtId="0" fontId="5" fillId="0" borderId="4" xfId="0" applyFont="1" applyBorder="1" applyAlignment="1">
      <alignment horizontal="left" vertical="top" indent="1"/>
    </xf>
    <xf numFmtId="0" fontId="5" fillId="0" borderId="34" xfId="0" applyFont="1" applyBorder="1" applyAlignment="1">
      <alignment horizontal="left" vertical="top" indent="1"/>
    </xf>
    <xf numFmtId="0" fontId="5" fillId="0" borderId="33" xfId="0" applyFont="1" applyBorder="1" applyAlignment="1">
      <alignment horizontal="left" vertical="top" indent="1"/>
    </xf>
    <xf numFmtId="0" fontId="28" fillId="0" borderId="1" xfId="0" applyFont="1" applyBorder="1" applyAlignment="1">
      <alignment vertical="center"/>
    </xf>
    <xf numFmtId="0" fontId="5" fillId="0" borderId="4" xfId="0" applyFont="1" applyBorder="1" applyAlignment="1">
      <alignment horizontal="left" vertical="center" indent="1"/>
    </xf>
    <xf numFmtId="164" fontId="5" fillId="4" borderId="13" xfId="2" applyNumberFormat="1" applyFont="1" applyFill="1" applyBorder="1" applyAlignment="1">
      <alignment horizontal="left" vertical="center" wrapText="1" indent="1"/>
    </xf>
    <xf numFmtId="14" fontId="5" fillId="0" borderId="1" xfId="0" applyNumberFormat="1" applyFont="1" applyBorder="1" applyAlignment="1">
      <alignment horizontal="left" vertical="top" indent="1"/>
    </xf>
    <xf numFmtId="0" fontId="5" fillId="0" borderId="1" xfId="0" applyFont="1" applyBorder="1" applyAlignment="1">
      <alignment horizontal="left" vertical="center" indent="1"/>
    </xf>
    <xf numFmtId="44" fontId="12" fillId="7" borderId="7" xfId="6" applyFont="1" applyFill="1" applyBorder="1" applyAlignment="1">
      <alignment horizontal="left" wrapText="1"/>
    </xf>
    <xf numFmtId="44" fontId="21" fillId="7" borderId="7" xfId="6" applyFont="1" applyFill="1" applyBorder="1"/>
    <xf numFmtId="164" fontId="10" fillId="0" borderId="11" xfId="0" applyNumberFormat="1" applyFont="1" applyBorder="1"/>
    <xf numFmtId="164" fontId="14" fillId="2" borderId="6" xfId="0" applyNumberFormat="1" applyFont="1" applyFill="1" applyBorder="1" applyAlignment="1">
      <alignment horizontal="center"/>
    </xf>
    <xf numFmtId="0" fontId="6" fillId="9" borderId="24" xfId="0" applyFont="1" applyFill="1" applyBorder="1" applyAlignment="1">
      <alignment horizontal="center"/>
    </xf>
    <xf numFmtId="164" fontId="6" fillId="9" borderId="25" xfId="6" applyNumberFormat="1" applyFont="1" applyFill="1" applyBorder="1" applyAlignment="1">
      <alignment horizontal="center" vertical="center"/>
    </xf>
    <xf numFmtId="0" fontId="6" fillId="4" borderId="31" xfId="0" applyFont="1" applyFill="1" applyBorder="1" applyAlignment="1">
      <alignment horizontal="right" vertical="top"/>
    </xf>
    <xf numFmtId="0" fontId="5" fillId="0" borderId="22" xfId="0" applyFont="1" applyBorder="1" applyAlignment="1">
      <alignment horizontal="left" vertical="top" indent="1"/>
    </xf>
    <xf numFmtId="164" fontId="15" fillId="7" borderId="22" xfId="2" applyNumberFormat="1" applyFont="1" applyFill="1" applyBorder="1" applyAlignment="1">
      <alignment horizontal="center" vertical="top" wrapText="1"/>
    </xf>
    <xf numFmtId="164" fontId="0" fillId="7" borderId="1" xfId="6" applyNumberFormat="1" applyFont="1" applyFill="1" applyBorder="1" applyAlignment="1">
      <alignment vertical="center"/>
    </xf>
    <xf numFmtId="164" fontId="5" fillId="0" borderId="37" xfId="2" applyNumberFormat="1" applyFont="1" applyFill="1" applyBorder="1" applyAlignment="1">
      <alignment horizontal="left" vertical="center" wrapText="1" indent="1"/>
    </xf>
    <xf numFmtId="0" fontId="19" fillId="0" borderId="32" xfId="0" applyFont="1" applyBorder="1" applyAlignment="1">
      <alignment horizontal="left" vertical="center" wrapText="1"/>
    </xf>
    <xf numFmtId="0" fontId="19" fillId="0" borderId="0" xfId="0" applyFont="1" applyAlignment="1">
      <alignment horizontal="left" vertical="center" wrapText="1"/>
    </xf>
    <xf numFmtId="0" fontId="0" fillId="10" borderId="0" xfId="0" applyFill="1" applyAlignment="1">
      <alignment horizontal="center"/>
    </xf>
    <xf numFmtId="0" fontId="5" fillId="0" borderId="4" xfId="0" applyFont="1" applyBorder="1" applyAlignment="1">
      <alignment horizontal="left" vertical="center" indent="1"/>
    </xf>
    <xf numFmtId="0" fontId="5" fillId="0" borderId="12" xfId="0" applyFont="1" applyBorder="1" applyAlignment="1">
      <alignment horizontal="left" vertical="center" indent="1"/>
    </xf>
    <xf numFmtId="164" fontId="15" fillId="7" borderId="4" xfId="8" applyNumberFormat="1" applyFont="1" applyFill="1" applyBorder="1" applyAlignment="1">
      <alignment horizontal="center" vertical="center" wrapText="1"/>
    </xf>
    <xf numFmtId="164" fontId="15" fillId="7" borderId="12" xfId="8" applyNumberFormat="1" applyFont="1" applyFill="1" applyBorder="1" applyAlignment="1">
      <alignment horizontal="center" vertical="center" wrapText="1"/>
    </xf>
    <xf numFmtId="0" fontId="5" fillId="0" borderId="11" xfId="0" applyFont="1" applyBorder="1" applyAlignment="1">
      <alignment horizontal="left" vertical="center" indent="1"/>
    </xf>
    <xf numFmtId="164" fontId="15" fillId="7" borderId="11" xfId="8" applyNumberFormat="1" applyFont="1" applyFill="1" applyBorder="1" applyAlignment="1">
      <alignment horizontal="center" vertical="center" wrapText="1"/>
    </xf>
    <xf numFmtId="164" fontId="15" fillId="7" borderId="1" xfId="8" applyNumberFormat="1" applyFont="1" applyFill="1" applyBorder="1" applyAlignment="1">
      <alignment horizontal="left" vertical="center" wrapText="1"/>
    </xf>
    <xf numFmtId="164" fontId="15" fillId="7" borderId="12" xfId="8" applyNumberFormat="1" applyFont="1" applyFill="1" applyBorder="1" applyAlignment="1">
      <alignment horizontal="left" vertical="center" wrapText="1"/>
    </xf>
    <xf numFmtId="164" fontId="15" fillId="7" borderId="25" xfId="8" applyNumberFormat="1" applyFont="1" applyFill="1" applyBorder="1" applyAlignment="1">
      <alignment horizontal="left" vertical="center" wrapText="1"/>
    </xf>
    <xf numFmtId="0" fontId="5" fillId="0" borderId="1" xfId="0" applyFont="1" applyBorder="1" applyAlignment="1">
      <alignment horizontal="left" vertical="center" indent="1"/>
    </xf>
    <xf numFmtId="164" fontId="15" fillId="7" borderId="1" xfId="8" applyNumberFormat="1" applyFont="1" applyFill="1" applyBorder="1" applyAlignment="1">
      <alignment horizontal="center" vertical="center" wrapText="1"/>
    </xf>
    <xf numFmtId="0" fontId="5" fillId="0" borderId="35" xfId="0" applyFont="1" applyBorder="1" applyAlignment="1">
      <alignment horizontal="left" vertical="center" indent="1"/>
    </xf>
    <xf numFmtId="0" fontId="5" fillId="0" borderId="20" xfId="0" applyFont="1" applyBorder="1" applyAlignment="1">
      <alignment horizontal="left" vertical="center" indent="1"/>
    </xf>
    <xf numFmtId="0" fontId="5" fillId="0" borderId="36" xfId="0" applyFont="1" applyBorder="1" applyAlignment="1">
      <alignment horizontal="left" vertical="center" indent="1"/>
    </xf>
    <xf numFmtId="164" fontId="15" fillId="7" borderId="22" xfId="8" applyNumberFormat="1" applyFont="1" applyFill="1" applyBorder="1" applyAlignment="1">
      <alignment horizontal="center" vertical="center" wrapText="1"/>
    </xf>
    <xf numFmtId="164" fontId="15" fillId="7" borderId="34" xfId="8" applyNumberFormat="1" applyFont="1" applyFill="1" applyBorder="1" applyAlignment="1">
      <alignment horizontal="center" vertical="center" wrapText="1"/>
    </xf>
    <xf numFmtId="0" fontId="5" fillId="0" borderId="22" xfId="0" applyFont="1" applyBorder="1" applyAlignment="1">
      <alignment horizontal="left" vertical="center" indent="1"/>
    </xf>
    <xf numFmtId="164" fontId="15" fillId="7" borderId="1" xfId="8" applyNumberFormat="1" applyFont="1" applyFill="1" applyBorder="1" applyAlignment="1">
      <alignment horizontal="right" vertical="center" wrapText="1"/>
    </xf>
    <xf numFmtId="164" fontId="15" fillId="7" borderId="22" xfId="8" applyNumberFormat="1" applyFont="1" applyFill="1" applyBorder="1" applyAlignment="1">
      <alignment horizontal="right" vertical="center" wrapText="1"/>
    </xf>
    <xf numFmtId="0" fontId="5" fillId="0" borderId="21" xfId="0" applyFont="1" applyBorder="1" applyAlignment="1">
      <alignment horizontal="left" vertical="center" indent="1"/>
    </xf>
    <xf numFmtId="164" fontId="15" fillId="7" borderId="4" xfId="8" applyNumberFormat="1" applyFont="1" applyFill="1" applyBorder="1" applyAlignment="1">
      <alignment horizontal="center" vertical="center"/>
    </xf>
    <xf numFmtId="164" fontId="15" fillId="7" borderId="12" xfId="8" applyNumberFormat="1" applyFont="1" applyFill="1" applyBorder="1" applyAlignment="1">
      <alignment horizontal="center" vertical="center"/>
    </xf>
    <xf numFmtId="164" fontId="15" fillId="7" borderId="1" xfId="8" applyNumberFormat="1" applyFont="1" applyFill="1" applyBorder="1" applyAlignment="1">
      <alignment horizontal="center" vertical="center"/>
    </xf>
    <xf numFmtId="164" fontId="15" fillId="7" borderId="22" xfId="8" applyNumberFormat="1" applyFont="1" applyFill="1" applyBorder="1" applyAlignment="1">
      <alignment horizontal="center" vertical="center"/>
    </xf>
  </cellXfs>
  <cellStyles count="10">
    <cellStyle name="Comma" xfId="8" builtinId="3"/>
    <cellStyle name="Currency" xfId="6" builtinId="4"/>
    <cellStyle name="Currency 2" xfId="2" xr:uid="{00000000-0005-0000-0000-000001000000}"/>
    <cellStyle name="Currency 4" xfId="5" xr:uid="{00000000-0005-0000-0000-000002000000}"/>
    <cellStyle name="Normal" xfId="0" builtinId="0"/>
    <cellStyle name="Normal 2" xfId="7" xr:uid="{51EDD1D5-8F29-4130-B84D-F9386ACE5AA9}"/>
    <cellStyle name="Normal 2 2 2" xfId="9" xr:uid="{926DCE92-27F3-4FFC-BDDF-07BD59B8CC7B}"/>
    <cellStyle name="Normal 3 2" xfId="4" xr:uid="{00000000-0005-0000-0000-000004000000}"/>
    <cellStyle name="Normal 79" xfId="3" xr:uid="{00000000-0005-0000-0000-000005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erver-dc\secure\PROJ-FILES\SOMAH00\Reporting\Semi-Annual%20Expense%20Report\_IOU%20SAER\IOU%20Semi-Annual%20Expense%20Report%20Tracking.xlsx" TargetMode="External"/><Relationship Id="rId1" Type="http://schemas.openxmlformats.org/officeDocument/2006/relationships/externalLinkPath" Target="file:///\\server-dc\secure\PROJ-FILES\SOMAH00\Reporting\Semi-Annual%20Expense%20Report\_IOU%20SAER\IOU%20Semi-Annual%20Expense%20Report%20Trac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amp;E"/>
      <sheetName val="SCE"/>
      <sheetName val="SDG&amp;E"/>
      <sheetName val="PAC"/>
      <sheetName val="LIB"/>
      <sheetName val="All IOUs Totals by Expense Type"/>
      <sheetName val="Total IOU Program Expenses"/>
    </sheetNames>
    <sheetDataSet>
      <sheetData sheetId="0"/>
      <sheetData sheetId="1"/>
      <sheetData sheetId="2"/>
      <sheetData sheetId="3"/>
      <sheetData sheetId="4"/>
      <sheetData sheetId="5"/>
      <sheetData sheetId="6">
        <row r="10">
          <cell r="C10">
            <v>1161045</v>
          </cell>
          <cell r="D10">
            <v>248887</v>
          </cell>
          <cell r="E10">
            <v>607425.05000000016</v>
          </cell>
          <cell r="F10">
            <v>1023590.72</v>
          </cell>
        </row>
      </sheetData>
    </sheetDataSet>
  </externalBook>
</externalLink>
</file>

<file path=xl/persons/person.xml><?xml version="1.0" encoding="utf-8"?>
<personList xmlns="http://schemas.microsoft.com/office/spreadsheetml/2018/threadedcomments" xmlns:x="http://schemas.openxmlformats.org/spreadsheetml/2006/main">
  <person displayName="Luke Ballweber" id="{426B5339-59CB-4D83-8B9B-14577B39B422}" userId="S::luke.ballweber@energycenter.org::b01f7cb8-ee91-4538-92a0-75aa00e379e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 dT="2022-01-25T05:52:18.54" personId="{426B5339-59CB-4D83-8B9B-14577B39B422}" id="{A4924709-4E51-4151-B563-216589F72783}">
    <text>see 1/21/22 email from Sarah L. requesting updated use for this entire row</text>
  </threadedComment>
  <threadedComment ref="F12" dT="2022-07-26T16:58:42.27" personId="{426B5339-59CB-4D83-8B9B-14577B39B422}" id="{8512F1A5-DC28-4F67-9E0B-DC765751C6E5}" parentId="{A4924709-4E51-4151-B563-216589F72783}">
    <text>see 7/11/22 email from Sarah L asking to add $30 to the "2021 June amount". update made.</text>
  </threadedComment>
  <threadedComment ref="F13" dT="2022-01-25T05:37:18.93" personId="{426B5339-59CB-4D83-8B9B-14577B39B422}" id="{908F606E-4FC5-49F5-80E6-11B6CFDCFAB4}">
    <text>data source: row 10 of the "Total IOU Program Expenses" tab of the IOU data tracker spreadhseet</text>
  </threadedComment>
</ThreadedComments>
</file>

<file path=xl/threadedComments/threadedComment2.xml><?xml version="1.0" encoding="utf-8"?>
<ThreadedComments xmlns="http://schemas.microsoft.com/office/spreadsheetml/2018/threadedcomments" xmlns:x="http://schemas.openxmlformats.org/spreadsheetml/2006/main">
  <threadedComment ref="G32" dT="2021-07-19T23:25:21.36" personId="{426B5339-59CB-4D83-8B9B-14577B39B422}" id="{C4BD0486-919C-4427-B817-D80B06044EA4}">
    <text>each reporting period, double check w Hannah and Laura if there are any outstanding extension requests that may influence the ICF due date</text>
  </threadedComment>
  <threadedComment ref="G32" dT="2022-01-05T16:54:54.13" personId="{426B5339-59CB-4D83-8B9B-14577B39B422}" id="{CD6BE393-9045-43F7-B1F3-CDA41B0EC994}" parentId="{C4BD0486-919C-4427-B817-D80B06044EA4}">
    <text>extension due date is automatically accounted for in column I of the incentive forecast report. therfore no mnual adjustment neccessary</text>
  </threadedComment>
  <threadedComment ref="G37" dT="2022-07-26T18:30:37.59" personId="{426B5339-59CB-4D83-8B9B-14577B39B422}" id="{2D660AD8-D261-4CEB-B1DD-B82848B6C4E2}">
    <text>this has been ok'd by Jae for this round and future rounds as well.</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
  <sheetViews>
    <sheetView tabSelected="1" zoomScale="80" zoomScaleNormal="80" workbookViewId="0">
      <pane xSplit="2" topLeftCell="G1" activePane="topRight" state="frozen"/>
      <selection pane="topRight" activeCell="K17" sqref="K17"/>
    </sheetView>
  </sheetViews>
  <sheetFormatPr defaultColWidth="9.140625" defaultRowHeight="12.75" x14ac:dyDescent="0.2"/>
  <cols>
    <col min="1" max="1" width="43.42578125" style="6" customWidth="1"/>
    <col min="2" max="2" width="26" style="6" customWidth="1"/>
    <col min="3" max="18" width="18.140625" style="6" customWidth="1"/>
    <col min="19" max="19" width="15" style="6" bestFit="1" customWidth="1"/>
    <col min="20" max="20" width="19.42578125" style="6" bestFit="1" customWidth="1"/>
    <col min="21" max="21" width="12.140625" style="6" bestFit="1" customWidth="1"/>
    <col min="22" max="22" width="9.140625" style="6"/>
    <col min="23" max="23" width="12.140625" style="6" bestFit="1" customWidth="1"/>
    <col min="24" max="24" width="12.42578125" style="6" customWidth="1"/>
    <col min="25" max="25" width="9.140625" style="6"/>
    <col min="26" max="26" width="9.42578125" style="6" bestFit="1" customWidth="1"/>
    <col min="27" max="27" width="15.140625" style="6" bestFit="1" customWidth="1"/>
    <col min="28" max="16384" width="9.140625" style="6"/>
  </cols>
  <sheetData>
    <row r="1" spans="1:21" s="2" customFormat="1" ht="15.75" x14ac:dyDescent="0.25">
      <c r="A1" s="129" t="s">
        <v>0</v>
      </c>
      <c r="B1" s="1"/>
      <c r="S1" s="3"/>
      <c r="T1" s="4"/>
      <c r="U1" s="4"/>
    </row>
    <row r="2" spans="1:21" s="2" customFormat="1" ht="15.75" x14ac:dyDescent="0.25">
      <c r="A2" s="187" t="s">
        <v>366</v>
      </c>
      <c r="B2" s="5"/>
      <c r="C2" s="6"/>
      <c r="D2" s="5"/>
      <c r="E2" s="5"/>
      <c r="F2" s="5"/>
      <c r="G2" s="5"/>
      <c r="H2" s="5"/>
      <c r="I2" s="6"/>
      <c r="J2" s="6"/>
      <c r="K2" s="6"/>
      <c r="L2" s="6"/>
      <c r="M2" s="6"/>
      <c r="U2" s="4"/>
    </row>
    <row r="3" spans="1:21" s="2" customFormat="1" ht="15.75" x14ac:dyDescent="0.25">
      <c r="A3" s="188" t="s">
        <v>367</v>
      </c>
      <c r="B3" s="5"/>
      <c r="C3" s="6"/>
      <c r="D3" s="5"/>
      <c r="E3" s="5"/>
      <c r="F3" s="5"/>
      <c r="G3" s="5"/>
      <c r="H3" s="5"/>
      <c r="I3" s="6"/>
      <c r="J3" s="6"/>
      <c r="K3" s="6"/>
      <c r="L3" s="6"/>
      <c r="M3" s="6"/>
      <c r="U3" s="4"/>
    </row>
    <row r="4" spans="1:21" s="2" customFormat="1" ht="15.75" x14ac:dyDescent="0.25">
      <c r="B4" s="6"/>
      <c r="C4" s="6"/>
      <c r="D4" s="6"/>
      <c r="E4" s="29"/>
      <c r="F4" s="29"/>
      <c r="G4" s="5"/>
      <c r="H4" s="5"/>
      <c r="I4" s="6"/>
      <c r="J4" s="6"/>
      <c r="K4" s="6"/>
      <c r="L4" s="6"/>
      <c r="M4" s="6"/>
      <c r="U4" s="4"/>
    </row>
    <row r="5" spans="1:21" ht="13.5" thickBot="1" x14ac:dyDescent="0.25">
      <c r="A5" s="23" t="s">
        <v>1</v>
      </c>
    </row>
    <row r="6" spans="1:21" ht="26.25" thickBot="1" x14ac:dyDescent="0.25">
      <c r="A6" s="43" t="s">
        <v>2</v>
      </c>
      <c r="B6" s="34" t="s">
        <v>3</v>
      </c>
      <c r="C6" s="34">
        <v>2018</v>
      </c>
      <c r="D6" s="34">
        <v>2019</v>
      </c>
      <c r="E6" s="34">
        <v>2020</v>
      </c>
      <c r="F6" s="34">
        <v>2021</v>
      </c>
      <c r="G6" s="34">
        <v>2022</v>
      </c>
      <c r="H6" s="34">
        <v>2023</v>
      </c>
      <c r="I6" s="34">
        <v>2024</v>
      </c>
      <c r="J6" s="34">
        <v>2025</v>
      </c>
      <c r="K6" s="34">
        <v>2026</v>
      </c>
      <c r="L6" s="34">
        <v>2027</v>
      </c>
      <c r="M6" s="34">
        <v>2028</v>
      </c>
      <c r="N6" s="34">
        <v>2029</v>
      </c>
      <c r="O6" s="34">
        <v>2030</v>
      </c>
      <c r="P6" s="34">
        <v>2031</v>
      </c>
      <c r="Q6" s="34">
        <v>2032</v>
      </c>
      <c r="R6" s="66" t="s">
        <v>4</v>
      </c>
      <c r="S6" s="35" t="s">
        <v>5</v>
      </c>
      <c r="T6" s="31" t="s">
        <v>6</v>
      </c>
    </row>
    <row r="7" spans="1:21" ht="25.5" x14ac:dyDescent="0.2">
      <c r="A7" s="117" t="s">
        <v>7</v>
      </c>
      <c r="B7" s="126" t="s">
        <v>8</v>
      </c>
      <c r="C7" s="33">
        <f>'3. SOMAH Program Admin'!C16</f>
        <v>1896345.1400000001</v>
      </c>
      <c r="D7" s="33">
        <f>SUM('3. SOMAH Program Admin'!D16+'3. SOMAH Program Admin'!C34)</f>
        <v>3361235.9522190001</v>
      </c>
      <c r="E7" s="33">
        <f>'3. SOMAH Program Admin'!D34</f>
        <v>4007489.2824000027</v>
      </c>
      <c r="F7" s="33">
        <f>'3. SOMAH Program Admin'!E34</f>
        <v>3819534.1608076734</v>
      </c>
      <c r="G7" s="33">
        <f>'3. SOMAH Program Admin'!F34</f>
        <v>3708070.1409267485</v>
      </c>
      <c r="H7" s="33">
        <f>'3. SOMAH Program Admin'!G34</f>
        <v>3609332.625500001</v>
      </c>
      <c r="I7" s="33">
        <f>'3. SOMAH Program Admin'!H34</f>
        <v>3435812.7578999992</v>
      </c>
      <c r="J7" s="33">
        <f>'3. SOMAH Program Admin'!I34</f>
        <v>0</v>
      </c>
      <c r="K7" s="33">
        <f>'3. SOMAH Program Admin'!J34</f>
        <v>0</v>
      </c>
      <c r="L7" s="33">
        <f>'3. SOMAH Program Admin'!K34</f>
        <v>0</v>
      </c>
      <c r="M7" s="33">
        <f>'3. SOMAH Program Admin'!L34</f>
        <v>0</v>
      </c>
      <c r="N7" s="33">
        <f>'3. SOMAH Program Admin'!M34</f>
        <v>0</v>
      </c>
      <c r="O7" s="33">
        <f>'3. SOMAH Program Admin'!N34</f>
        <v>0</v>
      </c>
      <c r="P7" s="33">
        <f>'3. SOMAH Program Admin'!O34</f>
        <v>0</v>
      </c>
      <c r="Q7" s="33">
        <f>'3. SOMAH Program Admin'!P34</f>
        <v>0</v>
      </c>
      <c r="R7" s="67">
        <f>SUM(C7:Q7)</f>
        <v>23837820.059753425</v>
      </c>
      <c r="S7" s="42"/>
      <c r="T7" s="169">
        <f>R7/'2. Program Funding'!M34</f>
        <v>0.29681726303220662</v>
      </c>
    </row>
    <row r="8" spans="1:21" ht="25.5" x14ac:dyDescent="0.2">
      <c r="A8" s="118" t="s">
        <v>9</v>
      </c>
      <c r="B8" s="126" t="s">
        <v>10</v>
      </c>
      <c r="C8" s="7">
        <f>'4. SOMAH Marketing &amp; Outreach'!C16</f>
        <v>412041</v>
      </c>
      <c r="D8" s="7">
        <f>SUM('4. SOMAH Marketing &amp; Outreach'!D16+'4. SOMAH Marketing &amp; Outreach'!C33)</f>
        <v>1681468.3612800003</v>
      </c>
      <c r="E8" s="7">
        <f>'4. SOMAH Marketing &amp; Outreach'!D33</f>
        <v>2158198.0299987001</v>
      </c>
      <c r="F8" s="7">
        <f>'4. SOMAH Marketing &amp; Outreach'!E33</f>
        <v>2817200.1891806237</v>
      </c>
      <c r="G8" s="7">
        <f>'4. SOMAH Marketing &amp; Outreach'!F33</f>
        <v>3235065.3123963992</v>
      </c>
      <c r="H8" s="7">
        <f>'4. SOMAH Marketing &amp; Outreach'!G33</f>
        <v>2895156.1754999994</v>
      </c>
      <c r="I8" s="7">
        <f>'4. SOMAH Marketing &amp; Outreach'!H33</f>
        <v>2470889.7749999999</v>
      </c>
      <c r="J8" s="7">
        <f>'4. SOMAH Marketing &amp; Outreach'!I33</f>
        <v>0</v>
      </c>
      <c r="K8" s="7">
        <f>'4. SOMAH Marketing &amp; Outreach'!J33</f>
        <v>0</v>
      </c>
      <c r="L8" s="7">
        <f>'4. SOMAH Marketing &amp; Outreach'!K33</f>
        <v>0</v>
      </c>
      <c r="M8" s="7">
        <f>'4. SOMAH Marketing &amp; Outreach'!L33</f>
        <v>0</v>
      </c>
      <c r="N8" s="7">
        <f>'4. SOMAH Marketing &amp; Outreach'!M33</f>
        <v>0</v>
      </c>
      <c r="O8" s="7">
        <f>'4. SOMAH Marketing &amp; Outreach'!N33</f>
        <v>0</v>
      </c>
      <c r="P8" s="7">
        <f>'4. SOMAH Marketing &amp; Outreach'!O33</f>
        <v>0</v>
      </c>
      <c r="Q8" s="7">
        <f>'4. SOMAH Marketing &amp; Outreach'!P33</f>
        <v>0</v>
      </c>
      <c r="R8" s="68">
        <f>SUM(C8:Q8)</f>
        <v>15670018.843355725</v>
      </c>
      <c r="S8" s="42"/>
      <c r="T8" s="169">
        <f>R8/'2. Program Funding'!M34</f>
        <v>0.19511566464924732</v>
      </c>
    </row>
    <row r="9" spans="1:21" ht="25.5" x14ac:dyDescent="0.2">
      <c r="A9" s="118" t="s">
        <v>11</v>
      </c>
      <c r="B9" s="126" t="s">
        <v>12</v>
      </c>
      <c r="C9" s="7">
        <f>'5. SOMAH Workforce Development'!C14</f>
        <v>22049.47</v>
      </c>
      <c r="D9" s="7">
        <f>SUM('5. SOMAH Workforce Development'!D14+'5. SOMAH Workforce Development'!C26)</f>
        <v>282027.20750000002</v>
      </c>
      <c r="E9" s="7">
        <f>'5. SOMAH Workforce Development'!D26</f>
        <v>497326.70850000012</v>
      </c>
      <c r="F9" s="7">
        <f>'5. SOMAH Workforce Development'!E26</f>
        <v>512235.32000000007</v>
      </c>
      <c r="G9" s="7">
        <f>'5. SOMAH Workforce Development'!F26</f>
        <v>552899.70000000007</v>
      </c>
      <c r="H9" s="7">
        <f>'5. SOMAH Workforce Development'!G26</f>
        <v>443027.75999999995</v>
      </c>
      <c r="I9" s="7">
        <f>'5. SOMAH Workforce Development'!H26</f>
        <v>311620.76000000007</v>
      </c>
      <c r="J9" s="7">
        <f>'5. SOMAH Workforce Development'!I26</f>
        <v>0</v>
      </c>
      <c r="K9" s="7">
        <f>'5. SOMAH Workforce Development'!J26</f>
        <v>0</v>
      </c>
      <c r="L9" s="7">
        <f>'5. SOMAH Workforce Development'!K26</f>
        <v>0</v>
      </c>
      <c r="M9" s="7">
        <f>'5. SOMAH Workforce Development'!L26</f>
        <v>0</v>
      </c>
      <c r="N9" s="7">
        <f>'5. SOMAH Workforce Development'!M26</f>
        <v>0</v>
      </c>
      <c r="O9" s="7">
        <f>'5. SOMAH Workforce Development'!N26</f>
        <v>0</v>
      </c>
      <c r="P9" s="7">
        <f>'5. SOMAH Workforce Development'!O26</f>
        <v>0</v>
      </c>
      <c r="Q9" s="7">
        <f>'5. SOMAH Workforce Development'!P26</f>
        <v>0</v>
      </c>
      <c r="R9" s="68">
        <f>SUM(C9:Q9)</f>
        <v>2621186.9260000004</v>
      </c>
      <c r="S9" s="42"/>
      <c r="T9" s="169">
        <f>R9/'2. Program Funding'!M34</f>
        <v>3.2637780104091067E-2</v>
      </c>
    </row>
    <row r="10" spans="1:21" ht="26.25" thickBot="1" x14ac:dyDescent="0.25">
      <c r="A10" s="119" t="s">
        <v>13</v>
      </c>
      <c r="B10" s="126" t="s">
        <v>14</v>
      </c>
      <c r="C10" s="37">
        <f>'6. SOMAH Technical Assistance'!C11</f>
        <v>0</v>
      </c>
      <c r="D10" s="37">
        <f>SUM('6. SOMAH Technical Assistance'!D11)</f>
        <v>232940.64500000002</v>
      </c>
      <c r="E10" s="37">
        <f>'6. SOMAH Technical Assistance'!E11</f>
        <v>186594.241243</v>
      </c>
      <c r="F10" s="37">
        <f>'6. SOMAH Technical Assistance'!F11</f>
        <v>231038.96340000007</v>
      </c>
      <c r="G10" s="37">
        <f>'6. SOMAH Technical Assistance'!G11</f>
        <v>494055.60243500001</v>
      </c>
      <c r="H10" s="37">
        <f>'6. SOMAH Technical Assistance'!H11</f>
        <v>447149.76500000001</v>
      </c>
      <c r="I10" s="37">
        <f>'6. SOMAH Technical Assistance'!I11</f>
        <v>532630.07499999995</v>
      </c>
      <c r="J10" s="37">
        <f>'6. SOMAH Technical Assistance'!J11</f>
        <v>0</v>
      </c>
      <c r="K10" s="37">
        <f>'6. SOMAH Technical Assistance'!K11</f>
        <v>0</v>
      </c>
      <c r="L10" s="37">
        <f>'6. SOMAH Technical Assistance'!L11</f>
        <v>0</v>
      </c>
      <c r="M10" s="37">
        <f>'6. SOMAH Technical Assistance'!M11</f>
        <v>0</v>
      </c>
      <c r="N10" s="37">
        <f>'6. SOMAH Technical Assistance'!N11</f>
        <v>0</v>
      </c>
      <c r="O10" s="37">
        <f>'6. SOMAH Technical Assistance'!O11</f>
        <v>0</v>
      </c>
      <c r="P10" s="37">
        <f>'6. SOMAH Technical Assistance'!P11</f>
        <v>0</v>
      </c>
      <c r="Q10" s="37">
        <f>'6. SOMAH Technical Assistance'!Q11</f>
        <v>0</v>
      </c>
      <c r="R10" s="69">
        <f>SUM(C10:Q10)</f>
        <v>2124409.2920780005</v>
      </c>
      <c r="S10" s="44"/>
      <c r="T10" s="170">
        <f>R10/'2. Program Funding'!M34</f>
        <v>2.6452139921107457E-2</v>
      </c>
    </row>
    <row r="11" spans="1:21" ht="18" customHeight="1" thickBot="1" x14ac:dyDescent="0.25">
      <c r="A11" s="38" t="s">
        <v>15</v>
      </c>
      <c r="B11" s="127"/>
      <c r="C11" s="36">
        <f>SUM(C7:C10)</f>
        <v>2330435.6100000003</v>
      </c>
      <c r="D11" s="36">
        <f>SUM(D7:D10)</f>
        <v>5557672.165998999</v>
      </c>
      <c r="E11" s="36">
        <f t="shared" ref="E11:Q11" si="0">SUM(E7:E10)</f>
        <v>6849608.2621417027</v>
      </c>
      <c r="F11" s="36">
        <f t="shared" si="0"/>
        <v>7380008.6333882967</v>
      </c>
      <c r="G11" s="36">
        <f t="shared" si="0"/>
        <v>7990090.7557581486</v>
      </c>
      <c r="H11" s="36">
        <f t="shared" si="0"/>
        <v>7394666.3260000004</v>
      </c>
      <c r="I11" s="36">
        <f t="shared" si="0"/>
        <v>6750953.367899999</v>
      </c>
      <c r="J11" s="36">
        <f t="shared" si="0"/>
        <v>0</v>
      </c>
      <c r="K11" s="36">
        <f t="shared" si="0"/>
        <v>0</v>
      </c>
      <c r="L11" s="36">
        <f t="shared" si="0"/>
        <v>0</v>
      </c>
      <c r="M11" s="36">
        <f t="shared" si="0"/>
        <v>0</v>
      </c>
      <c r="N11" s="36">
        <f t="shared" si="0"/>
        <v>0</v>
      </c>
      <c r="O11" s="36">
        <f t="shared" si="0"/>
        <v>0</v>
      </c>
      <c r="P11" s="36">
        <f t="shared" si="0"/>
        <v>0</v>
      </c>
      <c r="Q11" s="36">
        <f t="shared" si="0"/>
        <v>0</v>
      </c>
      <c r="R11" s="165">
        <f>SUM(R7:R10)</f>
        <v>44253435.12118715</v>
      </c>
      <c r="S11" s="166"/>
      <c r="T11" s="171">
        <f>R11/'2. Program Funding'!M34</f>
        <v>0.55102284770665244</v>
      </c>
    </row>
    <row r="12" spans="1:21" ht="25.5" x14ac:dyDescent="0.2">
      <c r="A12" s="115" t="s">
        <v>16</v>
      </c>
      <c r="B12" s="124" t="s">
        <v>17</v>
      </c>
      <c r="C12" s="47">
        <v>0</v>
      </c>
      <c r="D12" s="47">
        <v>0</v>
      </c>
      <c r="E12" s="47">
        <v>231237.25</v>
      </c>
      <c r="F12" s="47">
        <v>275937.3</v>
      </c>
      <c r="G12" s="47">
        <v>101676.75</v>
      </c>
      <c r="H12" s="47">
        <v>248870</v>
      </c>
      <c r="I12" s="47">
        <v>0</v>
      </c>
      <c r="J12" s="47"/>
      <c r="K12" s="47"/>
      <c r="L12" s="47"/>
      <c r="M12" s="47"/>
      <c r="N12" s="47"/>
      <c r="O12" s="47"/>
      <c r="P12" s="47"/>
      <c r="Q12" s="47"/>
      <c r="R12" s="71">
        <f>SUM(C12:Q12)</f>
        <v>857721.3</v>
      </c>
      <c r="S12" s="44"/>
      <c r="T12" s="169">
        <f>R12/'2. Program Funding'!M34</f>
        <v>1.0679940031104489E-2</v>
      </c>
    </row>
    <row r="13" spans="1:21" ht="39" thickBot="1" x14ac:dyDescent="0.25">
      <c r="A13" s="120" t="s">
        <v>18</v>
      </c>
      <c r="B13" s="125" t="s">
        <v>19</v>
      </c>
      <c r="C13" s="49"/>
      <c r="D13" s="49">
        <f>SUM('[1]Total IOU Program Expenses'!$C$10:$D$10)</f>
        <v>1409932</v>
      </c>
      <c r="E13" s="49">
        <f>SUM('[1]Total IOU Program Expenses'!$E$10:$F$10)</f>
        <v>1631015.77</v>
      </c>
      <c r="F13" s="49">
        <v>584941</v>
      </c>
      <c r="G13" s="49">
        <v>710505.74</v>
      </c>
      <c r="H13" s="49">
        <v>955726.07000000007</v>
      </c>
      <c r="I13" s="49">
        <v>947771.95</v>
      </c>
      <c r="J13" s="49"/>
      <c r="K13" s="49"/>
      <c r="L13" s="49"/>
      <c r="M13" s="49"/>
      <c r="N13" s="49"/>
      <c r="O13" s="49"/>
      <c r="P13" s="49"/>
      <c r="Q13" s="49"/>
      <c r="R13" s="72">
        <f>SUM(C13:Q13)</f>
        <v>6239892.5300000003</v>
      </c>
      <c r="S13" s="50"/>
      <c r="T13" s="169">
        <f>R13/'2. Program Funding'!M34</f>
        <v>7.7696191083207175E-2</v>
      </c>
    </row>
    <row r="14" spans="1:21" ht="18" customHeight="1" thickBot="1" x14ac:dyDescent="0.25">
      <c r="A14" s="38" t="s">
        <v>20</v>
      </c>
      <c r="B14" s="127"/>
      <c r="C14" s="36">
        <f>C12+C13</f>
        <v>0</v>
      </c>
      <c r="D14" s="36">
        <f>D12+D13</f>
        <v>1409932</v>
      </c>
      <c r="E14" s="36">
        <f t="shared" ref="E14:R14" si="1">E12+E13</f>
        <v>1862253.02</v>
      </c>
      <c r="F14" s="36">
        <f t="shared" si="1"/>
        <v>860878.3</v>
      </c>
      <c r="G14" s="36">
        <f t="shared" si="1"/>
        <v>812182.49</v>
      </c>
      <c r="H14" s="36">
        <f t="shared" si="1"/>
        <v>1204596.07</v>
      </c>
      <c r="I14" s="36">
        <f t="shared" si="1"/>
        <v>947771.95</v>
      </c>
      <c r="J14" s="36">
        <f t="shared" si="1"/>
        <v>0</v>
      </c>
      <c r="K14" s="36">
        <f t="shared" si="1"/>
        <v>0</v>
      </c>
      <c r="L14" s="36">
        <f t="shared" si="1"/>
        <v>0</v>
      </c>
      <c r="M14" s="36">
        <f t="shared" si="1"/>
        <v>0</v>
      </c>
      <c r="N14" s="36">
        <f t="shared" si="1"/>
        <v>0</v>
      </c>
      <c r="O14" s="36">
        <f t="shared" si="1"/>
        <v>0</v>
      </c>
      <c r="P14" s="36">
        <f t="shared" si="1"/>
        <v>0</v>
      </c>
      <c r="Q14" s="36">
        <f t="shared" si="1"/>
        <v>0</v>
      </c>
      <c r="R14" s="70">
        <f t="shared" si="1"/>
        <v>7097613.8300000001</v>
      </c>
      <c r="S14" s="166"/>
      <c r="T14" s="170">
        <f>R14/'2. Program Funding'!M34</f>
        <v>8.8376131114311668E-2</v>
      </c>
    </row>
    <row r="15" spans="1:21" ht="64.5" thickBot="1" x14ac:dyDescent="0.25">
      <c r="A15" s="48" t="s">
        <v>21</v>
      </c>
      <c r="B15" s="128" t="s">
        <v>22</v>
      </c>
      <c r="C15" s="75">
        <f>C11+C14</f>
        <v>2330435.6100000003</v>
      </c>
      <c r="D15" s="75">
        <f>D11+D14</f>
        <v>6967604.165998999</v>
      </c>
      <c r="E15" s="75">
        <f t="shared" ref="E15:N15" si="2">E11+E14</f>
        <v>8711861.2821417022</v>
      </c>
      <c r="F15" s="75">
        <f t="shared" si="2"/>
        <v>8240886.9333882965</v>
      </c>
      <c r="G15" s="75">
        <f t="shared" si="2"/>
        <v>8802273.2457581479</v>
      </c>
      <c r="H15" s="75">
        <f t="shared" si="2"/>
        <v>8599262.3959999997</v>
      </c>
      <c r="I15" s="75">
        <f t="shared" si="2"/>
        <v>7698725.3178999992</v>
      </c>
      <c r="J15" s="75">
        <f t="shared" si="2"/>
        <v>0</v>
      </c>
      <c r="K15" s="75">
        <f t="shared" si="2"/>
        <v>0</v>
      </c>
      <c r="L15" s="75">
        <f t="shared" si="2"/>
        <v>0</v>
      </c>
      <c r="M15" s="75">
        <f t="shared" si="2"/>
        <v>0</v>
      </c>
      <c r="N15" s="75">
        <f t="shared" si="2"/>
        <v>0</v>
      </c>
      <c r="O15" s="75">
        <f>O11+O14</f>
        <v>0</v>
      </c>
      <c r="P15" s="75">
        <f t="shared" ref="P15:Q15" si="3">P11+P14</f>
        <v>0</v>
      </c>
      <c r="Q15" s="75">
        <f t="shared" si="3"/>
        <v>0</v>
      </c>
      <c r="R15" s="76">
        <f>R11+R14</f>
        <v>51351048.951187149</v>
      </c>
      <c r="S15" s="167">
        <f>'2. Program Funding'!M34-'1. Expenditures'!R15</f>
        <v>28960385.148812845</v>
      </c>
      <c r="T15" s="168">
        <f>R15/'2. Program Funding'!M34</f>
        <v>0.63939897882096408</v>
      </c>
    </row>
    <row r="16" spans="1:21" x14ac:dyDescent="0.2">
      <c r="A16" s="19"/>
      <c r="B16" s="32"/>
      <c r="C16" s="20"/>
      <c r="D16" s="20"/>
      <c r="E16" s="20"/>
      <c r="F16" s="20"/>
      <c r="G16" s="20"/>
      <c r="H16" s="20"/>
      <c r="I16" s="20"/>
      <c r="J16" s="20"/>
      <c r="K16" s="20"/>
      <c r="L16" s="20"/>
      <c r="M16" s="20"/>
      <c r="N16" s="28"/>
      <c r="O16" s="28"/>
      <c r="P16" s="28"/>
      <c r="Q16" s="28"/>
      <c r="R16" s="28"/>
      <c r="S16" s="21"/>
      <c r="T16" s="22"/>
    </row>
    <row r="17" spans="1:1" ht="132.75" customHeight="1" x14ac:dyDescent="0.2">
      <c r="A17" s="186" t="s">
        <v>23</v>
      </c>
    </row>
  </sheetData>
  <sheetProtection algorithmName="SHA-512" hashValue="aTsNcJN+6RqW6UhEaax/NHDxxy04PlVN+xL7/z/CxfK9+XWRL9Sx3WN/pe6BmKOnZt5X+lbZ9KycsRzeWnidjA==" saltValue="OITyXs2PgBehAfN5SyHsLw==" spinCount="100000" sheet="1" objects="1" scenarios="1"/>
  <customSheetViews>
    <customSheetView guid="{9D8689BD-5DE1-44EE-AD85-AABB805F8C74}" hiddenColumns="1" topLeftCell="A51">
      <selection activeCell="K76" sqref="K76"/>
      <pageMargins left="0" right="0" top="0" bottom="0" header="0" footer="0"/>
      <pageSetup orientation="portrait" r:id="rId1"/>
    </customSheetView>
    <customSheetView guid="{524D39D6-D9FA-43B9-A02A-7383F59753BD}" topLeftCell="A10">
      <selection activeCell="B23" sqref="B23"/>
      <pageMargins left="0" right="0" top="0" bottom="0" header="0" footer="0"/>
      <pageSetup orientation="portrait" r:id="rId2"/>
    </customSheetView>
  </customSheetViews>
  <pageMargins left="0.7" right="0.7" top="0.75" bottom="0.75" header="0.3" footer="0.3"/>
  <pageSetup orientation="portrait"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42F0A-7950-4B75-A208-98099E338B68}">
  <sheetPr>
    <tabColor theme="8" tint="0.39997558519241921"/>
  </sheetPr>
  <dimension ref="A1:O36"/>
  <sheetViews>
    <sheetView zoomScale="90" zoomScaleNormal="90" workbookViewId="0">
      <pane xSplit="1" topLeftCell="B1" activePane="topRight" state="frozen"/>
      <selection pane="topRight" activeCell="L14" sqref="L14"/>
    </sheetView>
  </sheetViews>
  <sheetFormatPr defaultColWidth="9.140625" defaultRowHeight="12.75" x14ac:dyDescent="0.2"/>
  <cols>
    <col min="1" max="1" width="50.140625" style="6" bestFit="1" customWidth="1"/>
    <col min="2" max="14" width="15.5703125" style="6" customWidth="1"/>
    <col min="15" max="15" width="13" style="6" bestFit="1" customWidth="1"/>
    <col min="16" max="16384" width="9.140625" style="6"/>
  </cols>
  <sheetData>
    <row r="1" spans="1:15" s="2" customFormat="1" ht="15.75" x14ac:dyDescent="0.25">
      <c r="A1" s="129" t="s">
        <v>0</v>
      </c>
      <c r="B1" s="1"/>
      <c r="C1" s="1"/>
    </row>
    <row r="2" spans="1:15" x14ac:dyDescent="0.2">
      <c r="A2" s="187" t="str">
        <f>'1. Expenditures'!A2</f>
        <v>Reporting Date: January 31, 2025</v>
      </c>
      <c r="B2" s="5"/>
      <c r="C2" s="5"/>
      <c r="I2" s="26"/>
    </row>
    <row r="3" spans="1:15" x14ac:dyDescent="0.2">
      <c r="A3" s="187" t="str">
        <f>'1. Expenditures'!A3</f>
        <v>Reporting Data Through: December 31, 2024</v>
      </c>
      <c r="I3" s="26"/>
    </row>
    <row r="4" spans="1:15" x14ac:dyDescent="0.2">
      <c r="I4" s="26"/>
    </row>
    <row r="5" spans="1:15" ht="13.5" thickBot="1" x14ac:dyDescent="0.25">
      <c r="A5" s="23" t="s">
        <v>24</v>
      </c>
    </row>
    <row r="6" spans="1:15" ht="26.25" thickBot="1" x14ac:dyDescent="0.25">
      <c r="A6" s="30" t="s">
        <v>25</v>
      </c>
      <c r="B6" s="43">
        <v>2016</v>
      </c>
      <c r="C6" s="43">
        <v>2017</v>
      </c>
      <c r="D6" s="43">
        <v>2018</v>
      </c>
      <c r="E6" s="43">
        <v>2019</v>
      </c>
      <c r="F6" s="148" t="s">
        <v>26</v>
      </c>
      <c r="G6" s="43" t="s">
        <v>27</v>
      </c>
      <c r="H6" s="43">
        <v>2021</v>
      </c>
      <c r="I6" s="43" t="s">
        <v>320</v>
      </c>
      <c r="J6" s="43">
        <v>2023</v>
      </c>
      <c r="K6" s="43">
        <v>2024</v>
      </c>
      <c r="L6" s="43">
        <v>2025</v>
      </c>
      <c r="M6" s="151" t="s">
        <v>28</v>
      </c>
    </row>
    <row r="7" spans="1:15" x14ac:dyDescent="0.2">
      <c r="A7" s="111" t="s">
        <v>29</v>
      </c>
      <c r="B7" s="80">
        <v>1934435</v>
      </c>
      <c r="C7" s="80">
        <v>4843456</v>
      </c>
      <c r="D7" s="80">
        <v>43700000</v>
      </c>
      <c r="E7" s="80">
        <v>37737000</v>
      </c>
      <c r="F7" s="80">
        <v>35133983</v>
      </c>
      <c r="G7" s="80">
        <v>38776228</v>
      </c>
      <c r="H7" s="80">
        <v>31609200</v>
      </c>
      <c r="I7" s="80">
        <v>46222340</v>
      </c>
      <c r="J7" s="80">
        <v>42666697</v>
      </c>
      <c r="K7" s="80">
        <v>28164771</v>
      </c>
      <c r="L7" s="80">
        <v>0</v>
      </c>
      <c r="M7" s="152">
        <f>SUM(B7:L7)</f>
        <v>310788110</v>
      </c>
      <c r="N7" s="153"/>
    </row>
    <row r="8" spans="1:15" ht="15" x14ac:dyDescent="0.25">
      <c r="A8" s="112" t="s">
        <v>30</v>
      </c>
      <c r="B8" s="81">
        <v>3036945</v>
      </c>
      <c r="C8" s="81">
        <v>5040055</v>
      </c>
      <c r="D8" s="81">
        <v>46000000</v>
      </c>
      <c r="E8" s="80">
        <v>33979418</v>
      </c>
      <c r="F8" s="80">
        <v>50602879</v>
      </c>
      <c r="G8" s="80">
        <v>22678768</v>
      </c>
      <c r="H8" s="80">
        <v>63966285</v>
      </c>
      <c r="I8" s="80">
        <v>73364564</v>
      </c>
      <c r="J8" s="80">
        <v>48710716</v>
      </c>
      <c r="K8" s="80">
        <v>27935638</v>
      </c>
      <c r="L8" s="80">
        <v>0</v>
      </c>
      <c r="M8" s="154">
        <f>SUM(B8:L8)</f>
        <v>375315268</v>
      </c>
      <c r="N8" s="155"/>
      <c r="O8" s="194"/>
    </row>
    <row r="9" spans="1:15" ht="15" x14ac:dyDescent="0.25">
      <c r="A9" s="112" t="s">
        <v>31</v>
      </c>
      <c r="B9" s="81">
        <v>0</v>
      </c>
      <c r="C9" s="81">
        <v>0</v>
      </c>
      <c r="D9" s="81">
        <v>10300000</v>
      </c>
      <c r="E9" s="80">
        <v>10115640</v>
      </c>
      <c r="F9" s="80">
        <v>12604205</v>
      </c>
      <c r="G9" s="80">
        <v>11438841</v>
      </c>
      <c r="H9" s="80">
        <v>10923507</v>
      </c>
      <c r="I9" s="80">
        <v>19231326</v>
      </c>
      <c r="J9" s="80">
        <v>14949939</v>
      </c>
      <c r="K9" s="80">
        <v>13367722</v>
      </c>
      <c r="L9" s="80">
        <v>0</v>
      </c>
      <c r="M9" s="156">
        <f>SUM(B9:L9)</f>
        <v>102931180</v>
      </c>
      <c r="N9" s="155"/>
      <c r="O9" s="194"/>
    </row>
    <row r="10" spans="1:15" ht="15" x14ac:dyDescent="0.25">
      <c r="A10" s="112" t="s">
        <v>32</v>
      </c>
      <c r="B10" s="81">
        <v>469381</v>
      </c>
      <c r="C10" s="81">
        <v>1068101</v>
      </c>
      <c r="D10" s="81">
        <v>1121680</v>
      </c>
      <c r="E10" s="80">
        <v>1278364</v>
      </c>
      <c r="F10" s="80">
        <v>0</v>
      </c>
      <c r="G10" s="80">
        <v>1308215</v>
      </c>
      <c r="H10" s="80">
        <v>1211480</v>
      </c>
      <c r="I10" s="80">
        <v>1680958</v>
      </c>
      <c r="J10" s="80">
        <v>1784879</v>
      </c>
      <c r="K10" s="80">
        <v>1432032</v>
      </c>
      <c r="L10" s="80">
        <v>0</v>
      </c>
      <c r="M10" s="156">
        <f>SUM(B10:L10)</f>
        <v>11355090</v>
      </c>
      <c r="N10" s="155"/>
      <c r="O10" s="194"/>
    </row>
    <row r="11" spans="1:15" ht="15.75" thickBot="1" x14ac:dyDescent="0.3">
      <c r="A11" s="113" t="s">
        <v>33</v>
      </c>
      <c r="B11" s="82">
        <v>147156</v>
      </c>
      <c r="C11" s="82">
        <v>287032</v>
      </c>
      <c r="D11" s="82">
        <v>349673</v>
      </c>
      <c r="E11" s="80">
        <v>466130</v>
      </c>
      <c r="F11" s="80">
        <v>0</v>
      </c>
      <c r="G11" s="80">
        <v>362585</v>
      </c>
      <c r="H11" s="80">
        <v>333475</v>
      </c>
      <c r="I11" s="80">
        <v>446231</v>
      </c>
      <c r="J11" s="80">
        <v>332411</v>
      </c>
      <c r="K11" s="80">
        <v>0</v>
      </c>
      <c r="L11" s="80">
        <v>0</v>
      </c>
      <c r="M11" s="156">
        <f>SUM(B11:L11)</f>
        <v>2724693</v>
      </c>
      <c r="N11" s="155"/>
      <c r="O11" s="194"/>
    </row>
    <row r="12" spans="1:15" ht="15.75" thickBot="1" x14ac:dyDescent="0.3">
      <c r="A12" s="38" t="s">
        <v>34</v>
      </c>
      <c r="B12" s="36">
        <f>MIN(100000000, B7+B8+B9+B10+B11)</f>
        <v>5587917</v>
      </c>
      <c r="C12" s="36">
        <f>MIN(100000000, C7+C8+C9+C10+C11)</f>
        <v>11238644</v>
      </c>
      <c r="D12" s="36">
        <f>MIN(100000000, D7+D8+D9+D10+D11)</f>
        <v>100000000</v>
      </c>
      <c r="E12" s="36">
        <f t="shared" ref="E12:L12" si="0">MIN(100000000, E7+E8+E9+E10+E11)</f>
        <v>83576552</v>
      </c>
      <c r="F12" s="36">
        <f t="shared" si="0"/>
        <v>98341067</v>
      </c>
      <c r="G12" s="36">
        <f t="shared" si="0"/>
        <v>74564637</v>
      </c>
      <c r="H12" s="36">
        <f t="shared" si="0"/>
        <v>100000000</v>
      </c>
      <c r="I12" s="36">
        <f>SUM(I7:I11)</f>
        <v>140945419</v>
      </c>
      <c r="J12" s="36">
        <f>SUM(J7:J11)</f>
        <v>108444642</v>
      </c>
      <c r="K12" s="36">
        <f t="shared" si="0"/>
        <v>70900163</v>
      </c>
      <c r="L12" s="36">
        <f t="shared" si="0"/>
        <v>0</v>
      </c>
      <c r="M12" s="157">
        <f>SUM(M7:M11)</f>
        <v>803114341</v>
      </c>
      <c r="N12" s="158"/>
      <c r="O12" s="195"/>
    </row>
    <row r="13" spans="1:15" ht="54.75" customHeight="1" x14ac:dyDescent="0.2">
      <c r="A13" s="228" t="s">
        <v>35</v>
      </c>
      <c r="B13" s="228"/>
      <c r="C13" s="32"/>
      <c r="D13" s="32"/>
      <c r="E13" s="32"/>
      <c r="F13" s="32"/>
      <c r="G13" s="32"/>
      <c r="H13" s="32"/>
      <c r="I13" s="32"/>
      <c r="J13" s="32"/>
      <c r="K13" s="32"/>
      <c r="L13" s="32"/>
      <c r="M13" s="32"/>
      <c r="N13" s="32"/>
    </row>
    <row r="14" spans="1:15" ht="42.75" customHeight="1" x14ac:dyDescent="0.2">
      <c r="A14" s="229" t="s">
        <v>321</v>
      </c>
      <c r="B14" s="229"/>
      <c r="C14" s="32"/>
      <c r="D14" s="32"/>
      <c r="E14" s="32"/>
      <c r="F14" s="32"/>
      <c r="G14" s="32"/>
      <c r="H14" s="32"/>
      <c r="I14" s="32"/>
      <c r="J14" s="32"/>
      <c r="K14" s="32"/>
      <c r="L14" s="32"/>
      <c r="M14" s="32"/>
      <c r="N14" s="32"/>
    </row>
    <row r="15" spans="1:15" ht="93" customHeight="1" x14ac:dyDescent="0.2">
      <c r="A15" s="229" t="s">
        <v>332</v>
      </c>
      <c r="B15" s="229"/>
      <c r="C15" s="229"/>
      <c r="D15" s="32"/>
      <c r="E15" s="32"/>
      <c r="F15" s="32"/>
      <c r="G15" s="32"/>
      <c r="H15" s="32"/>
      <c r="I15" s="32"/>
      <c r="J15" s="32"/>
      <c r="K15" s="32"/>
      <c r="L15" s="32"/>
      <c r="M15" s="32"/>
      <c r="N15" s="32"/>
    </row>
    <row r="16" spans="1:15" x14ac:dyDescent="0.2">
      <c r="A16" s="19"/>
      <c r="B16" s="19"/>
      <c r="C16" s="19"/>
      <c r="D16" s="20"/>
      <c r="E16" s="20"/>
      <c r="F16" s="20"/>
      <c r="G16" s="20"/>
      <c r="H16" s="20"/>
      <c r="I16" s="20"/>
      <c r="J16" s="20"/>
      <c r="K16" s="20"/>
      <c r="L16" s="20"/>
      <c r="M16" s="28"/>
      <c r="N16" s="159"/>
    </row>
    <row r="17" spans="1:15" ht="13.5" thickBot="1" x14ac:dyDescent="0.25">
      <c r="A17" s="23" t="s">
        <v>36</v>
      </c>
      <c r="B17" s="19"/>
      <c r="C17" s="19"/>
      <c r="D17" s="20"/>
      <c r="E17" s="20"/>
      <c r="F17" s="20"/>
      <c r="G17" s="20"/>
      <c r="H17" s="20"/>
      <c r="I17" s="20"/>
      <c r="J17" s="20"/>
      <c r="K17" s="20"/>
      <c r="L17" s="20"/>
      <c r="M17" s="28"/>
      <c r="N17" s="159"/>
      <c r="O17" s="26"/>
    </row>
    <row r="18" spans="1:15" ht="26.25" thickBot="1" x14ac:dyDescent="0.25">
      <c r="A18" s="30" t="s">
        <v>25</v>
      </c>
      <c r="B18" s="43">
        <v>2016</v>
      </c>
      <c r="C18" s="43">
        <v>2017</v>
      </c>
      <c r="D18" s="43">
        <v>2018</v>
      </c>
      <c r="E18" s="43">
        <v>2019</v>
      </c>
      <c r="F18" s="148" t="s">
        <v>37</v>
      </c>
      <c r="G18" s="43">
        <v>2020</v>
      </c>
      <c r="H18" s="43">
        <v>2021</v>
      </c>
      <c r="I18" s="43">
        <v>2022</v>
      </c>
      <c r="J18" s="43">
        <v>2023</v>
      </c>
      <c r="K18" s="43">
        <v>2024</v>
      </c>
      <c r="L18" s="43">
        <v>2025</v>
      </c>
      <c r="M18" s="151" t="s">
        <v>28</v>
      </c>
    </row>
    <row r="19" spans="1:15" x14ac:dyDescent="0.2">
      <c r="A19" s="111" t="s">
        <v>29</v>
      </c>
      <c r="B19" s="80">
        <f t="shared" ref="B19:L19" si="1">B7*0.9</f>
        <v>1740991.5</v>
      </c>
      <c r="C19" s="80">
        <f t="shared" si="1"/>
        <v>4359110.4000000004</v>
      </c>
      <c r="D19" s="80">
        <f t="shared" si="1"/>
        <v>39330000</v>
      </c>
      <c r="E19" s="80">
        <f t="shared" si="1"/>
        <v>33963300</v>
      </c>
      <c r="F19" s="80">
        <f t="shared" si="1"/>
        <v>31620584.699999999</v>
      </c>
      <c r="G19" s="80">
        <f t="shared" si="1"/>
        <v>34898605.200000003</v>
      </c>
      <c r="H19" s="80">
        <f t="shared" si="1"/>
        <v>28448280</v>
      </c>
      <c r="I19" s="80">
        <f t="shared" si="1"/>
        <v>41600106</v>
      </c>
      <c r="J19" s="80">
        <f t="shared" si="1"/>
        <v>38400027.300000004</v>
      </c>
      <c r="K19" s="80">
        <f t="shared" si="1"/>
        <v>25348293.900000002</v>
      </c>
      <c r="L19" s="80">
        <f t="shared" si="1"/>
        <v>0</v>
      </c>
      <c r="M19" s="152">
        <f>SUM(B19:L19)</f>
        <v>279709299</v>
      </c>
      <c r="N19" s="153"/>
    </row>
    <row r="20" spans="1:15" x14ac:dyDescent="0.2">
      <c r="A20" s="112" t="s">
        <v>30</v>
      </c>
      <c r="B20" s="80">
        <f t="shared" ref="B20:L20" si="2">B8*0.9</f>
        <v>2733250.5</v>
      </c>
      <c r="C20" s="80">
        <f t="shared" si="2"/>
        <v>4536049.5</v>
      </c>
      <c r="D20" s="80">
        <f t="shared" si="2"/>
        <v>41400000</v>
      </c>
      <c r="E20" s="80">
        <f t="shared" si="2"/>
        <v>30581476.199999999</v>
      </c>
      <c r="F20" s="80">
        <f t="shared" si="2"/>
        <v>45542591.100000001</v>
      </c>
      <c r="G20" s="80">
        <f t="shared" si="2"/>
        <v>20410891.199999999</v>
      </c>
      <c r="H20" s="80">
        <f t="shared" si="2"/>
        <v>57569656.5</v>
      </c>
      <c r="I20" s="80">
        <f t="shared" si="2"/>
        <v>66028107.600000001</v>
      </c>
      <c r="J20" s="80">
        <f t="shared" si="2"/>
        <v>43839644.399999999</v>
      </c>
      <c r="K20" s="80">
        <f t="shared" si="2"/>
        <v>25142074.199999999</v>
      </c>
      <c r="L20" s="80">
        <f t="shared" si="2"/>
        <v>0</v>
      </c>
      <c r="M20" s="154">
        <f>SUM(B20:L20)</f>
        <v>337783741.19999999</v>
      </c>
      <c r="N20" s="155"/>
    </row>
    <row r="21" spans="1:15" x14ac:dyDescent="0.2">
      <c r="A21" s="112" t="s">
        <v>31</v>
      </c>
      <c r="B21" s="80">
        <f t="shared" ref="B21:L21" si="3">B9*0.9</f>
        <v>0</v>
      </c>
      <c r="C21" s="80">
        <f t="shared" si="3"/>
        <v>0</v>
      </c>
      <c r="D21" s="80">
        <f t="shared" si="3"/>
        <v>9270000</v>
      </c>
      <c r="E21" s="80">
        <f t="shared" si="3"/>
        <v>9104076</v>
      </c>
      <c r="F21" s="80">
        <f t="shared" si="3"/>
        <v>11343784.5</v>
      </c>
      <c r="G21" s="80">
        <f t="shared" si="3"/>
        <v>10294956.9</v>
      </c>
      <c r="H21" s="80">
        <f t="shared" si="3"/>
        <v>9831156.3000000007</v>
      </c>
      <c r="I21" s="80">
        <f t="shared" si="3"/>
        <v>17308193.400000002</v>
      </c>
      <c r="J21" s="80">
        <f t="shared" si="3"/>
        <v>13454945.1</v>
      </c>
      <c r="K21" s="80">
        <f t="shared" si="3"/>
        <v>12030949.800000001</v>
      </c>
      <c r="L21" s="80">
        <f t="shared" si="3"/>
        <v>0</v>
      </c>
      <c r="M21" s="156">
        <f>SUM(B21:L21)</f>
        <v>92638062</v>
      </c>
      <c r="N21" s="155"/>
    </row>
    <row r="22" spans="1:15" x14ac:dyDescent="0.2">
      <c r="A22" s="112" t="s">
        <v>32</v>
      </c>
      <c r="B22" s="80">
        <f t="shared" ref="B22:L22" si="4">B10*0.9</f>
        <v>422442.9</v>
      </c>
      <c r="C22" s="80">
        <f t="shared" si="4"/>
        <v>961290.9</v>
      </c>
      <c r="D22" s="80">
        <f t="shared" si="4"/>
        <v>1009512</v>
      </c>
      <c r="E22" s="80">
        <f t="shared" si="4"/>
        <v>1150527.6000000001</v>
      </c>
      <c r="F22" s="80">
        <f t="shared" si="4"/>
        <v>0</v>
      </c>
      <c r="G22" s="80">
        <f t="shared" si="4"/>
        <v>1177393.5</v>
      </c>
      <c r="H22" s="80">
        <f t="shared" si="4"/>
        <v>1090332</v>
      </c>
      <c r="I22" s="80">
        <f t="shared" si="4"/>
        <v>1512862.2</v>
      </c>
      <c r="J22" s="80">
        <f t="shared" si="4"/>
        <v>1606391.1</v>
      </c>
      <c r="K22" s="80">
        <f t="shared" si="4"/>
        <v>1288828.8</v>
      </c>
      <c r="L22" s="80">
        <f t="shared" si="4"/>
        <v>0</v>
      </c>
      <c r="M22" s="156">
        <f>SUM(B22:L22)</f>
        <v>10219581.000000002</v>
      </c>
      <c r="N22" s="155"/>
    </row>
    <row r="23" spans="1:15" ht="13.5" thickBot="1" x14ac:dyDescent="0.25">
      <c r="A23" s="113" t="s">
        <v>33</v>
      </c>
      <c r="B23" s="80">
        <f t="shared" ref="B23:L23" si="5">B11*0.9</f>
        <v>132440.4</v>
      </c>
      <c r="C23" s="80">
        <f t="shared" si="5"/>
        <v>258328.80000000002</v>
      </c>
      <c r="D23" s="80">
        <f t="shared" si="5"/>
        <v>314705.7</v>
      </c>
      <c r="E23" s="80">
        <f t="shared" si="5"/>
        <v>419517</v>
      </c>
      <c r="F23" s="80">
        <f t="shared" si="5"/>
        <v>0</v>
      </c>
      <c r="G23" s="80">
        <f t="shared" si="5"/>
        <v>326326.5</v>
      </c>
      <c r="H23" s="80">
        <f t="shared" si="5"/>
        <v>300127.5</v>
      </c>
      <c r="I23" s="80">
        <f t="shared" si="5"/>
        <v>401607.9</v>
      </c>
      <c r="J23" s="80">
        <f t="shared" si="5"/>
        <v>299169.90000000002</v>
      </c>
      <c r="K23" s="80">
        <f t="shared" si="5"/>
        <v>0</v>
      </c>
      <c r="L23" s="80">
        <f t="shared" si="5"/>
        <v>0</v>
      </c>
      <c r="M23" s="156">
        <f>SUM(B23:L23)</f>
        <v>2452223.6999999997</v>
      </c>
      <c r="N23" s="155"/>
    </row>
    <row r="24" spans="1:15" ht="13.5" thickBot="1" x14ac:dyDescent="0.25">
      <c r="A24" s="38" t="s">
        <v>38</v>
      </c>
      <c r="B24" s="160">
        <f>SUM(B19:B23)</f>
        <v>5029125.3000000007</v>
      </c>
      <c r="C24" s="160">
        <f t="shared" ref="C24:M24" si="6">SUM(C19:C23)</f>
        <v>10114779.600000001</v>
      </c>
      <c r="D24" s="160">
        <f t="shared" si="6"/>
        <v>91324217.700000003</v>
      </c>
      <c r="E24" s="160">
        <f t="shared" si="6"/>
        <v>75218896.799999997</v>
      </c>
      <c r="F24" s="160">
        <f t="shared" si="6"/>
        <v>88506960.299999997</v>
      </c>
      <c r="G24" s="160">
        <f t="shared" si="6"/>
        <v>67108173.300000004</v>
      </c>
      <c r="H24" s="160">
        <f t="shared" si="6"/>
        <v>97239552.299999997</v>
      </c>
      <c r="I24" s="160">
        <f t="shared" si="6"/>
        <v>126850877.10000001</v>
      </c>
      <c r="J24" s="160">
        <f t="shared" si="6"/>
        <v>97600177.799999997</v>
      </c>
      <c r="K24" s="160">
        <f t="shared" si="6"/>
        <v>63810146.700000003</v>
      </c>
      <c r="L24" s="160">
        <f t="shared" si="6"/>
        <v>0</v>
      </c>
      <c r="M24" s="160">
        <f t="shared" si="6"/>
        <v>722802906.9000001</v>
      </c>
      <c r="N24" s="158"/>
    </row>
    <row r="25" spans="1:15" x14ac:dyDescent="0.2">
      <c r="A25" s="161"/>
      <c r="B25" s="162"/>
      <c r="C25" s="32"/>
      <c r="D25" s="32"/>
      <c r="E25" s="32"/>
      <c r="F25" s="32"/>
      <c r="G25" s="32"/>
      <c r="H25" s="32"/>
      <c r="I25" s="32"/>
      <c r="J25" s="32"/>
      <c r="K25" s="32"/>
      <c r="L25" s="32"/>
      <c r="M25" s="32"/>
      <c r="N25" s="32"/>
    </row>
    <row r="26" spans="1:15" x14ac:dyDescent="0.2">
      <c r="A26" s="19"/>
      <c r="B26" s="19"/>
      <c r="C26" s="19"/>
      <c r="D26" s="20"/>
      <c r="E26" s="20"/>
      <c r="F26" s="20"/>
      <c r="G26" s="20"/>
      <c r="H26" s="20"/>
      <c r="I26" s="20"/>
      <c r="J26" s="20"/>
      <c r="K26" s="20"/>
      <c r="L26" s="20"/>
      <c r="M26" s="28"/>
      <c r="N26" s="159"/>
    </row>
    <row r="27" spans="1:15" ht="13.5" thickBot="1" x14ac:dyDescent="0.25">
      <c r="A27" s="23" t="s">
        <v>39</v>
      </c>
      <c r="B27" s="19"/>
      <c r="C27" s="19"/>
      <c r="D27" s="20"/>
      <c r="E27" s="20"/>
      <c r="F27" s="20"/>
      <c r="G27" s="20"/>
      <c r="H27" s="20"/>
      <c r="I27" s="20"/>
      <c r="J27" s="20"/>
      <c r="K27" s="20"/>
      <c r="L27" s="20"/>
      <c r="M27" s="28"/>
      <c r="N27" s="159"/>
    </row>
    <row r="28" spans="1:15" ht="26.25" thickBot="1" x14ac:dyDescent="0.25">
      <c r="A28" s="30" t="s">
        <v>25</v>
      </c>
      <c r="B28" s="43">
        <v>2016</v>
      </c>
      <c r="C28" s="43">
        <v>2017</v>
      </c>
      <c r="D28" s="43">
        <v>2018</v>
      </c>
      <c r="E28" s="43">
        <v>2019</v>
      </c>
      <c r="F28" s="148" t="s">
        <v>37</v>
      </c>
      <c r="G28" s="43">
        <v>2020</v>
      </c>
      <c r="H28" s="43">
        <v>2021</v>
      </c>
      <c r="I28" s="43">
        <v>2022</v>
      </c>
      <c r="J28" s="43">
        <v>2023</v>
      </c>
      <c r="K28" s="43">
        <v>2024</v>
      </c>
      <c r="L28" s="43">
        <v>2025</v>
      </c>
      <c r="M28" s="151" t="s">
        <v>28</v>
      </c>
    </row>
    <row r="29" spans="1:15" x14ac:dyDescent="0.2">
      <c r="A29" s="111" t="s">
        <v>29</v>
      </c>
      <c r="B29" s="80">
        <f t="shared" ref="B29:L29" si="7">B7*0.1</f>
        <v>193443.5</v>
      </c>
      <c r="C29" s="80">
        <f t="shared" si="7"/>
        <v>484345.60000000003</v>
      </c>
      <c r="D29" s="80">
        <f t="shared" si="7"/>
        <v>4370000</v>
      </c>
      <c r="E29" s="80">
        <f t="shared" si="7"/>
        <v>3773700</v>
      </c>
      <c r="F29" s="80">
        <f t="shared" si="7"/>
        <v>3513398.3000000003</v>
      </c>
      <c r="G29" s="80">
        <f t="shared" si="7"/>
        <v>3877622.8000000003</v>
      </c>
      <c r="H29" s="80">
        <f t="shared" si="7"/>
        <v>3160920</v>
      </c>
      <c r="I29" s="80">
        <f t="shared" si="7"/>
        <v>4622234</v>
      </c>
      <c r="J29" s="80">
        <f t="shared" si="7"/>
        <v>4266669.7</v>
      </c>
      <c r="K29" s="80">
        <f t="shared" si="7"/>
        <v>2816477.1</v>
      </c>
      <c r="L29" s="80">
        <f t="shared" si="7"/>
        <v>0</v>
      </c>
      <c r="M29" s="152">
        <f>SUM(B29:L29)</f>
        <v>31078811.000000004</v>
      </c>
      <c r="N29" s="153"/>
    </row>
    <row r="30" spans="1:15" x14ac:dyDescent="0.2">
      <c r="A30" s="112" t="s">
        <v>30</v>
      </c>
      <c r="B30" s="80">
        <f t="shared" ref="B30:L30" si="8">B8*0.1</f>
        <v>303694.5</v>
      </c>
      <c r="C30" s="80">
        <f t="shared" si="8"/>
        <v>504005.5</v>
      </c>
      <c r="D30" s="80">
        <f t="shared" si="8"/>
        <v>4600000</v>
      </c>
      <c r="E30" s="80">
        <f t="shared" si="8"/>
        <v>3397941.8000000003</v>
      </c>
      <c r="F30" s="80">
        <f t="shared" si="8"/>
        <v>5060287.9000000004</v>
      </c>
      <c r="G30" s="80">
        <f t="shared" si="8"/>
        <v>2267876.8000000003</v>
      </c>
      <c r="H30" s="80">
        <f t="shared" si="8"/>
        <v>6396628.5</v>
      </c>
      <c r="I30" s="80">
        <f t="shared" si="8"/>
        <v>7336456.4000000004</v>
      </c>
      <c r="J30" s="80">
        <f t="shared" si="8"/>
        <v>4871071.6000000006</v>
      </c>
      <c r="K30" s="80">
        <f t="shared" si="8"/>
        <v>2793563.8000000003</v>
      </c>
      <c r="L30" s="80">
        <f t="shared" si="8"/>
        <v>0</v>
      </c>
      <c r="M30" s="154">
        <f>SUM(B30:L30)</f>
        <v>37531526.799999997</v>
      </c>
      <c r="N30" s="155"/>
    </row>
    <row r="31" spans="1:15" x14ac:dyDescent="0.2">
      <c r="A31" s="112" t="s">
        <v>31</v>
      </c>
      <c r="B31" s="80">
        <f t="shared" ref="B31:L31" si="9">B9*0.1</f>
        <v>0</v>
      </c>
      <c r="C31" s="80">
        <f t="shared" si="9"/>
        <v>0</v>
      </c>
      <c r="D31" s="80">
        <f t="shared" si="9"/>
        <v>1030000</v>
      </c>
      <c r="E31" s="80">
        <f t="shared" si="9"/>
        <v>1011564</v>
      </c>
      <c r="F31" s="80">
        <f t="shared" si="9"/>
        <v>1260420.5</v>
      </c>
      <c r="G31" s="80">
        <f t="shared" si="9"/>
        <v>1143884.1000000001</v>
      </c>
      <c r="H31" s="80">
        <f t="shared" si="9"/>
        <v>1092350.7</v>
      </c>
      <c r="I31" s="80">
        <f t="shared" si="9"/>
        <v>1923132.6</v>
      </c>
      <c r="J31" s="80">
        <f t="shared" si="9"/>
        <v>1494993.9000000001</v>
      </c>
      <c r="K31" s="80">
        <f t="shared" si="9"/>
        <v>1336772.2000000002</v>
      </c>
      <c r="L31" s="80">
        <f t="shared" si="9"/>
        <v>0</v>
      </c>
      <c r="M31" s="156">
        <f>SUM(B31:L31)</f>
        <v>10293118</v>
      </c>
      <c r="N31" s="155"/>
    </row>
    <row r="32" spans="1:15" x14ac:dyDescent="0.2">
      <c r="A32" s="112" t="s">
        <v>32</v>
      </c>
      <c r="B32" s="80">
        <f t="shared" ref="B32:L32" si="10">B10*0.1</f>
        <v>46938.100000000006</v>
      </c>
      <c r="C32" s="80">
        <f t="shared" si="10"/>
        <v>106810.1</v>
      </c>
      <c r="D32" s="80">
        <f t="shared" si="10"/>
        <v>112168</v>
      </c>
      <c r="E32" s="80">
        <f t="shared" si="10"/>
        <v>127836.40000000001</v>
      </c>
      <c r="F32" s="80">
        <f t="shared" si="10"/>
        <v>0</v>
      </c>
      <c r="G32" s="80">
        <f t="shared" si="10"/>
        <v>130821.5</v>
      </c>
      <c r="H32" s="80">
        <f t="shared" si="10"/>
        <v>121148</v>
      </c>
      <c r="I32" s="80">
        <f t="shared" si="10"/>
        <v>168095.80000000002</v>
      </c>
      <c r="J32" s="80">
        <f t="shared" si="10"/>
        <v>178487.90000000002</v>
      </c>
      <c r="K32" s="80">
        <f t="shared" si="10"/>
        <v>143203.20000000001</v>
      </c>
      <c r="L32" s="80">
        <f t="shared" si="10"/>
        <v>0</v>
      </c>
      <c r="M32" s="156">
        <f>SUM(B32:L32)</f>
        <v>1135509.0000000002</v>
      </c>
      <c r="N32" s="155"/>
    </row>
    <row r="33" spans="1:14" ht="13.5" thickBot="1" x14ac:dyDescent="0.25">
      <c r="A33" s="113" t="s">
        <v>33</v>
      </c>
      <c r="B33" s="80">
        <f t="shared" ref="B33:L33" si="11">B11*0.1</f>
        <v>14715.6</v>
      </c>
      <c r="C33" s="80">
        <f t="shared" si="11"/>
        <v>28703.200000000001</v>
      </c>
      <c r="D33" s="80">
        <f t="shared" si="11"/>
        <v>34967.300000000003</v>
      </c>
      <c r="E33" s="80">
        <f t="shared" si="11"/>
        <v>46613</v>
      </c>
      <c r="F33" s="80">
        <f t="shared" si="11"/>
        <v>0</v>
      </c>
      <c r="G33" s="80">
        <f t="shared" si="11"/>
        <v>36258.5</v>
      </c>
      <c r="H33" s="80">
        <f t="shared" si="11"/>
        <v>33347.5</v>
      </c>
      <c r="I33" s="80">
        <f t="shared" si="11"/>
        <v>44623.100000000006</v>
      </c>
      <c r="J33" s="80">
        <f t="shared" si="11"/>
        <v>33241.1</v>
      </c>
      <c r="K33" s="80">
        <f t="shared" si="11"/>
        <v>0</v>
      </c>
      <c r="L33" s="80">
        <f t="shared" si="11"/>
        <v>0</v>
      </c>
      <c r="M33" s="156">
        <f>SUM(B33:L33)</f>
        <v>272469.3</v>
      </c>
      <c r="N33" s="155"/>
    </row>
    <row r="34" spans="1:14" ht="13.5" thickBot="1" x14ac:dyDescent="0.25">
      <c r="A34" s="38" t="s">
        <v>40</v>
      </c>
      <c r="B34" s="160">
        <f>SUM(B29:B33)</f>
        <v>558791.69999999995</v>
      </c>
      <c r="C34" s="160">
        <f t="shared" ref="C34:M34" si="12">SUM(C29:C33)</f>
        <v>1123864.4000000001</v>
      </c>
      <c r="D34" s="160">
        <f t="shared" si="12"/>
        <v>10147135.300000001</v>
      </c>
      <c r="E34" s="160">
        <f t="shared" si="12"/>
        <v>8357655.2000000011</v>
      </c>
      <c r="F34" s="160">
        <f t="shared" si="12"/>
        <v>9834106.7000000011</v>
      </c>
      <c r="G34" s="160">
        <f t="shared" si="12"/>
        <v>7456463.7000000011</v>
      </c>
      <c r="H34" s="160">
        <f t="shared" si="12"/>
        <v>10804394.699999999</v>
      </c>
      <c r="I34" s="160">
        <f t="shared" si="12"/>
        <v>14094541.9</v>
      </c>
      <c r="J34" s="160">
        <f t="shared" si="12"/>
        <v>10844464.200000001</v>
      </c>
      <c r="K34" s="160">
        <f t="shared" si="12"/>
        <v>7090016.3000000007</v>
      </c>
      <c r="L34" s="160">
        <f t="shared" si="12"/>
        <v>0</v>
      </c>
      <c r="M34" s="160">
        <f t="shared" si="12"/>
        <v>80311434.099999994</v>
      </c>
      <c r="N34" s="158"/>
    </row>
    <row r="35" spans="1:14" ht="38.25" customHeight="1" x14ac:dyDescent="0.2">
      <c r="A35" s="142" t="s">
        <v>41</v>
      </c>
      <c r="B35" s="163"/>
      <c r="C35" s="163"/>
      <c r="D35" s="163"/>
      <c r="E35" s="163"/>
      <c r="F35" s="163"/>
      <c r="G35" s="163"/>
      <c r="H35" s="163"/>
      <c r="I35" s="163"/>
      <c r="J35" s="163"/>
      <c r="K35" s="163"/>
      <c r="L35" s="163"/>
      <c r="M35" s="163"/>
    </row>
    <row r="36" spans="1:14" x14ac:dyDescent="0.2">
      <c r="A36" s="164"/>
      <c r="B36" s="163"/>
      <c r="C36" s="163"/>
      <c r="D36" s="163"/>
      <c r="E36" s="163"/>
      <c r="F36" s="163"/>
      <c r="G36" s="163"/>
      <c r="H36" s="163"/>
      <c r="I36" s="163"/>
      <c r="J36" s="163"/>
      <c r="K36" s="163"/>
      <c r="L36" s="163"/>
      <c r="M36" s="163"/>
    </row>
  </sheetData>
  <sheetProtection algorithmName="SHA-512" hashValue="NKuUa/T7JVsJAFTQNCnHGjH3OBnJsFD5nLl+BdtR9Ds5ooI501oNPrIiOlwUd/IVS4mXF/aBXGJIe1RoS8nqgg==" saltValue="QhKMYZK8HlDB07hIm1Ot/Q==" spinCount="100000" sheet="1" objects="1" scenarios="1"/>
  <mergeCells count="3">
    <mergeCell ref="A13:B13"/>
    <mergeCell ref="A14:B14"/>
    <mergeCell ref="A15:C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U54"/>
  <sheetViews>
    <sheetView topLeftCell="A16" zoomScale="80" zoomScaleNormal="80" workbookViewId="0">
      <pane xSplit="1" topLeftCell="B1" activePane="topRight" state="frozen"/>
      <selection pane="topRight" activeCell="H34" sqref="C34:H34"/>
    </sheetView>
  </sheetViews>
  <sheetFormatPr defaultColWidth="9.140625" defaultRowHeight="15" x14ac:dyDescent="0.25"/>
  <cols>
    <col min="1" max="1" width="60.5703125" customWidth="1"/>
    <col min="2" max="2" width="33.42578125" bestFit="1" customWidth="1"/>
    <col min="3" max="17" width="17.42578125" style="9" customWidth="1"/>
    <col min="18" max="18" width="45.85546875" customWidth="1"/>
    <col min="19" max="19" width="11.140625" customWidth="1"/>
    <col min="20" max="20" width="11.5703125" customWidth="1"/>
    <col min="21" max="21" width="13.42578125" customWidth="1"/>
    <col min="22" max="22" width="11.42578125" bestFit="1" customWidth="1"/>
  </cols>
  <sheetData>
    <row r="1" spans="1:21" s="2" customFormat="1" ht="15.75" x14ac:dyDescent="0.25">
      <c r="A1" s="129" t="str">
        <f>'1. Expenditures'!A1</f>
        <v>SOMAH Program Administrator</v>
      </c>
      <c r="C1" s="25"/>
      <c r="D1" s="25"/>
      <c r="E1" s="25"/>
      <c r="F1" s="25"/>
      <c r="G1" s="25"/>
      <c r="H1" s="25"/>
      <c r="I1" s="25"/>
      <c r="J1" s="25"/>
      <c r="K1" s="25"/>
      <c r="L1" s="25"/>
      <c r="M1" s="25"/>
      <c r="N1" s="25"/>
      <c r="O1" s="25"/>
      <c r="P1" s="25"/>
      <c r="Q1" s="25"/>
    </row>
    <row r="2" spans="1:21" x14ac:dyDescent="0.25">
      <c r="A2" s="189" t="str">
        <f>'1. Expenditures'!A2</f>
        <v>Reporting Date: January 31, 2025</v>
      </c>
      <c r="B2" s="6"/>
      <c r="C2" s="26"/>
      <c r="D2" s="26"/>
      <c r="E2" s="26"/>
      <c r="F2" s="26"/>
      <c r="G2" s="26"/>
      <c r="H2" s="26"/>
      <c r="I2" s="26"/>
      <c r="J2" s="26"/>
      <c r="K2" s="26"/>
      <c r="L2" s="26"/>
      <c r="M2" s="26"/>
      <c r="N2" s="26"/>
      <c r="O2" s="26"/>
      <c r="P2" s="26"/>
      <c r="Q2" s="26"/>
      <c r="R2" s="6"/>
      <c r="S2" s="6"/>
      <c r="T2" s="6"/>
      <c r="U2" s="6"/>
    </row>
    <row r="3" spans="1:21" x14ac:dyDescent="0.25">
      <c r="A3" s="189" t="str">
        <f>'1. Expenditures'!A3</f>
        <v>Reporting Data Through: December 31, 2024</v>
      </c>
      <c r="B3" s="6"/>
      <c r="C3" s="26"/>
      <c r="D3" s="26"/>
      <c r="E3" s="26"/>
      <c r="F3" s="26"/>
      <c r="G3" s="26"/>
      <c r="H3" s="26"/>
      <c r="I3" s="26"/>
      <c r="J3" s="26"/>
      <c r="K3" s="26"/>
      <c r="L3" s="26"/>
      <c r="M3" s="26"/>
      <c r="N3" s="26"/>
      <c r="O3" s="26"/>
      <c r="P3" s="26"/>
      <c r="Q3" s="26"/>
      <c r="R3" s="6"/>
      <c r="S3" s="6"/>
      <c r="T3" s="6"/>
      <c r="U3" s="6"/>
    </row>
    <row r="4" spans="1:21" x14ac:dyDescent="0.25">
      <c r="B4" s="24"/>
      <c r="D4" s="26"/>
      <c r="E4" s="26"/>
      <c r="F4" s="26"/>
      <c r="G4" s="26"/>
      <c r="H4" s="26"/>
      <c r="I4" s="26"/>
      <c r="J4" s="26"/>
      <c r="K4" s="26"/>
      <c r="L4" s="26"/>
      <c r="M4" s="26"/>
      <c r="N4" s="26"/>
      <c r="O4" s="26"/>
      <c r="P4" s="26"/>
      <c r="Q4" s="26"/>
      <c r="R4" s="6"/>
      <c r="S4" s="6"/>
      <c r="T4" s="6"/>
      <c r="U4" s="6"/>
    </row>
    <row r="5" spans="1:21" x14ac:dyDescent="0.25">
      <c r="B5" s="24"/>
      <c r="D5" s="26"/>
      <c r="E5" s="26"/>
      <c r="F5" s="26"/>
      <c r="G5" s="26"/>
      <c r="H5" s="26"/>
      <c r="I5" s="26"/>
      <c r="J5" s="26"/>
      <c r="K5" s="26"/>
      <c r="L5" s="26"/>
      <c r="M5" s="26"/>
      <c r="N5" s="26"/>
      <c r="O5" s="26"/>
      <c r="P5" s="26"/>
      <c r="Q5" s="26"/>
      <c r="R5" s="6"/>
      <c r="S5" s="6"/>
      <c r="T5" s="6"/>
      <c r="U5" s="6"/>
    </row>
    <row r="6" spans="1:21" ht="15.75" thickBot="1" x14ac:dyDescent="0.3">
      <c r="A6" s="123" t="s">
        <v>42</v>
      </c>
      <c r="B6" s="24"/>
      <c r="D6" s="26"/>
      <c r="E6" s="26"/>
      <c r="F6" s="26"/>
      <c r="G6" s="26"/>
      <c r="H6" s="26"/>
      <c r="I6" s="26"/>
      <c r="J6" s="26"/>
      <c r="K6" s="26"/>
      <c r="L6" s="26"/>
      <c r="M6" s="26"/>
      <c r="N6" s="26"/>
      <c r="O6" s="26"/>
      <c r="P6" s="26"/>
      <c r="Q6" s="26"/>
      <c r="R6" s="6"/>
      <c r="S6" s="6"/>
      <c r="T6" s="6"/>
      <c r="U6" s="6"/>
    </row>
    <row r="7" spans="1:21" ht="16.5" thickBot="1" x14ac:dyDescent="0.3">
      <c r="A7" s="13" t="s">
        <v>43</v>
      </c>
      <c r="B7" s="17" t="s">
        <v>3</v>
      </c>
      <c r="C7" s="17">
        <v>2018</v>
      </c>
      <c r="D7" s="17" t="s">
        <v>44</v>
      </c>
      <c r="E7" s="26"/>
      <c r="F7" s="26"/>
      <c r="G7" s="26"/>
      <c r="H7" s="26"/>
      <c r="I7" s="26"/>
      <c r="J7" s="26"/>
      <c r="K7" s="26"/>
      <c r="L7" s="26"/>
      <c r="M7" s="26"/>
      <c r="N7" s="26"/>
      <c r="O7" s="26"/>
      <c r="P7" s="26"/>
      <c r="Q7" s="26"/>
      <c r="R7" s="6"/>
      <c r="S7" s="6"/>
      <c r="T7" s="6"/>
      <c r="U7" s="6"/>
    </row>
    <row r="8" spans="1:21" ht="51" x14ac:dyDescent="0.25">
      <c r="A8" s="116" t="s">
        <v>45</v>
      </c>
      <c r="B8" s="108" t="s">
        <v>46</v>
      </c>
      <c r="C8" s="53">
        <v>447264.94</v>
      </c>
      <c r="D8" s="83">
        <v>505727.84249999985</v>
      </c>
      <c r="E8" s="26"/>
      <c r="F8" s="26"/>
      <c r="G8" s="26"/>
      <c r="H8" s="26"/>
      <c r="I8" s="26"/>
      <c r="J8" s="26"/>
      <c r="K8" s="26"/>
      <c r="L8" s="26"/>
      <c r="M8" s="26"/>
      <c r="N8" s="26"/>
      <c r="O8" s="26"/>
      <c r="P8" s="26"/>
      <c r="Q8" s="26"/>
      <c r="R8" s="6"/>
      <c r="S8" s="6"/>
      <c r="T8" s="6"/>
      <c r="U8" s="6"/>
    </row>
    <row r="9" spans="1:21" ht="38.25" x14ac:dyDescent="0.25">
      <c r="A9" s="116" t="s">
        <v>47</v>
      </c>
      <c r="B9" s="106" t="s">
        <v>48</v>
      </c>
      <c r="C9" s="56">
        <v>47468.69</v>
      </c>
      <c r="D9" s="84">
        <v>62651.269</v>
      </c>
      <c r="E9" s="26"/>
      <c r="F9" s="26"/>
      <c r="G9" s="26"/>
      <c r="H9" s="26"/>
      <c r="I9" s="26"/>
      <c r="J9" s="26"/>
      <c r="K9" s="26"/>
      <c r="L9" s="26"/>
      <c r="M9" s="26"/>
      <c r="N9" s="26"/>
      <c r="O9" s="26"/>
      <c r="P9" s="26"/>
      <c r="Q9" s="26"/>
      <c r="R9" s="6"/>
      <c r="S9" s="6"/>
      <c r="T9" s="6"/>
      <c r="U9" s="6"/>
    </row>
    <row r="10" spans="1:21" ht="38.25" x14ac:dyDescent="0.25">
      <c r="A10" s="116" t="s">
        <v>49</v>
      </c>
      <c r="B10" s="106" t="s">
        <v>50</v>
      </c>
      <c r="C10" s="56">
        <v>68595.7</v>
      </c>
      <c r="D10" s="85">
        <v>74420.759999999995</v>
      </c>
      <c r="E10" s="26"/>
      <c r="F10" s="26"/>
      <c r="G10" s="26"/>
      <c r="H10" s="26"/>
      <c r="I10" s="26"/>
      <c r="J10" s="26"/>
      <c r="K10" s="26"/>
      <c r="L10" s="26"/>
      <c r="M10" s="26"/>
      <c r="N10" s="26"/>
      <c r="O10" s="26"/>
      <c r="P10" s="26"/>
      <c r="Q10" s="26"/>
      <c r="R10" s="6"/>
      <c r="S10" s="6"/>
      <c r="T10" s="6"/>
      <c r="U10" s="6"/>
    </row>
    <row r="11" spans="1:21" ht="25.5" x14ac:dyDescent="0.25">
      <c r="A11" s="116" t="s">
        <v>51</v>
      </c>
      <c r="B11" s="108" t="s">
        <v>52</v>
      </c>
      <c r="C11" s="56">
        <v>24375.119999999999</v>
      </c>
      <c r="D11" s="56">
        <v>30119.42</v>
      </c>
      <c r="E11" s="26"/>
      <c r="F11" s="26"/>
      <c r="G11" s="26"/>
      <c r="H11" s="26"/>
      <c r="I11" s="26"/>
      <c r="J11" s="26"/>
      <c r="K11" s="26"/>
      <c r="L11" s="26"/>
      <c r="M11" s="26"/>
      <c r="N11" s="26"/>
      <c r="O11" s="26"/>
      <c r="P11" s="26"/>
      <c r="Q11" s="26"/>
      <c r="R11" s="6"/>
      <c r="S11" s="6"/>
      <c r="T11" s="6"/>
      <c r="U11" s="6"/>
    </row>
    <row r="12" spans="1:21" ht="25.5" x14ac:dyDescent="0.25">
      <c r="A12" s="116" t="s">
        <v>53</v>
      </c>
      <c r="B12" s="106" t="s">
        <v>54</v>
      </c>
      <c r="C12" s="56">
        <v>0</v>
      </c>
      <c r="D12" s="56">
        <v>1498.24</v>
      </c>
      <c r="E12" s="26"/>
      <c r="F12" s="26"/>
      <c r="G12" s="26"/>
      <c r="H12" s="26"/>
      <c r="I12" s="26"/>
      <c r="J12" s="26"/>
      <c r="K12" s="26"/>
      <c r="L12" s="26"/>
      <c r="M12" s="26"/>
      <c r="N12" s="26"/>
      <c r="O12" s="26"/>
      <c r="P12" s="26"/>
      <c r="Q12" s="26"/>
      <c r="R12" s="6"/>
      <c r="S12" s="6"/>
      <c r="T12" s="6"/>
      <c r="U12" s="6"/>
    </row>
    <row r="13" spans="1:21" ht="25.5" x14ac:dyDescent="0.25">
      <c r="A13" s="116" t="s">
        <v>55</v>
      </c>
      <c r="B13" s="106" t="s">
        <v>56</v>
      </c>
      <c r="C13" s="56">
        <v>0</v>
      </c>
      <c r="D13" s="56">
        <v>289.22000000000003</v>
      </c>
      <c r="E13" s="26"/>
      <c r="F13" s="26"/>
      <c r="G13" s="26"/>
      <c r="H13" s="26"/>
      <c r="I13" s="26"/>
      <c r="J13" s="26"/>
      <c r="K13" s="26"/>
      <c r="L13" s="26"/>
      <c r="M13" s="26"/>
      <c r="N13" s="26"/>
      <c r="O13" s="26"/>
      <c r="P13" s="26"/>
      <c r="Q13" s="26"/>
      <c r="R13" s="6"/>
      <c r="S13" s="6"/>
      <c r="T13" s="6"/>
      <c r="U13" s="6"/>
    </row>
    <row r="14" spans="1:21" ht="25.5" x14ac:dyDescent="0.25">
      <c r="A14" s="116" t="s">
        <v>57</v>
      </c>
      <c r="B14" s="108" t="s">
        <v>58</v>
      </c>
      <c r="C14" s="56">
        <v>5442.16</v>
      </c>
      <c r="D14" s="56">
        <v>12825.985000000001</v>
      </c>
      <c r="E14" s="26"/>
      <c r="F14" s="26"/>
      <c r="G14" s="26"/>
      <c r="H14" s="26"/>
      <c r="I14" s="26"/>
      <c r="J14" s="26"/>
      <c r="K14" s="26"/>
      <c r="L14" s="26"/>
      <c r="M14" s="26"/>
      <c r="N14" s="26"/>
      <c r="O14" s="26"/>
      <c r="P14" s="26"/>
      <c r="Q14" s="26"/>
      <c r="R14" s="6"/>
      <c r="S14" s="6"/>
      <c r="T14" s="6"/>
      <c r="U14" s="6"/>
    </row>
    <row r="15" spans="1:21" ht="15.75" thickBot="1" x14ac:dyDescent="0.3">
      <c r="A15" s="116" t="s">
        <v>59</v>
      </c>
      <c r="B15" s="106" t="s">
        <v>60</v>
      </c>
      <c r="C15" s="56">
        <f>108361.05+1194837.48</f>
        <v>1303198.53</v>
      </c>
      <c r="D15" s="56">
        <v>99151.985000000001</v>
      </c>
      <c r="E15" s="26"/>
      <c r="F15" s="26"/>
      <c r="G15" s="26"/>
      <c r="H15" s="26"/>
      <c r="I15" s="26"/>
      <c r="J15" s="26"/>
      <c r="K15" s="26"/>
      <c r="L15" s="26"/>
      <c r="M15" s="26"/>
      <c r="N15" s="26"/>
      <c r="O15" s="26"/>
      <c r="P15" s="26"/>
      <c r="Q15" s="26"/>
      <c r="R15" s="6"/>
      <c r="S15" s="6"/>
      <c r="T15" s="6"/>
      <c r="U15" s="6"/>
    </row>
    <row r="16" spans="1:21" ht="16.5" thickBot="1" x14ac:dyDescent="0.3">
      <c r="A16" s="15" t="s">
        <v>61</v>
      </c>
      <c r="B16" s="15"/>
      <c r="C16" s="16">
        <f t="shared" ref="C16:D16" si="0">SUM(C8:C15)</f>
        <v>1896345.1400000001</v>
      </c>
      <c r="D16" s="86">
        <f t="shared" si="0"/>
        <v>786684.72149999987</v>
      </c>
      <c r="E16" s="26"/>
      <c r="F16" s="26"/>
      <c r="G16" s="26"/>
      <c r="H16" s="26"/>
      <c r="I16" s="26"/>
      <c r="J16" s="26"/>
      <c r="K16" s="26"/>
      <c r="L16" s="26"/>
      <c r="M16" s="26"/>
      <c r="N16" s="26"/>
      <c r="O16" s="26"/>
      <c r="P16" s="26"/>
      <c r="Q16" s="26"/>
      <c r="R16" s="6"/>
      <c r="S16" s="6"/>
      <c r="T16" s="6"/>
      <c r="U16" s="6"/>
    </row>
    <row r="17" spans="1:21" x14ac:dyDescent="0.25">
      <c r="B17" s="24"/>
      <c r="D17" s="26"/>
      <c r="E17" s="26"/>
      <c r="F17" s="26"/>
      <c r="G17" s="26"/>
      <c r="H17" s="26"/>
      <c r="I17" s="26"/>
      <c r="J17" s="26"/>
      <c r="K17" s="26"/>
      <c r="L17" s="26"/>
      <c r="M17" s="26"/>
      <c r="N17" s="26"/>
      <c r="O17" s="26"/>
      <c r="P17" s="26"/>
      <c r="Q17" s="26"/>
      <c r="R17" s="6"/>
      <c r="S17" s="6"/>
      <c r="T17" s="6"/>
      <c r="U17" s="6"/>
    </row>
    <row r="18" spans="1:21" x14ac:dyDescent="0.25">
      <c r="B18" s="24"/>
      <c r="D18" s="26"/>
      <c r="E18" s="26"/>
      <c r="F18" s="26"/>
      <c r="G18" s="26"/>
      <c r="H18" s="26"/>
      <c r="I18" s="26"/>
      <c r="J18" s="26"/>
      <c r="K18" s="26"/>
      <c r="L18" s="26"/>
      <c r="M18" s="26"/>
      <c r="N18" s="26"/>
      <c r="O18" s="26"/>
      <c r="P18" s="26"/>
      <c r="Q18" s="26"/>
      <c r="R18" s="6"/>
      <c r="S18" s="6"/>
      <c r="T18" s="6"/>
      <c r="U18" s="6"/>
    </row>
    <row r="19" spans="1:21" ht="27" thickBot="1" x14ac:dyDescent="0.3">
      <c r="A19" s="123" t="s">
        <v>372</v>
      </c>
      <c r="B19" s="24"/>
      <c r="C19" s="26"/>
      <c r="D19" s="26"/>
      <c r="E19" s="26"/>
      <c r="F19" s="26"/>
      <c r="G19" s="26"/>
      <c r="H19" s="26"/>
      <c r="I19" s="26"/>
      <c r="J19" s="26"/>
      <c r="K19" s="26"/>
      <c r="L19" s="26"/>
      <c r="M19" s="26"/>
      <c r="N19" s="26"/>
      <c r="O19" s="26"/>
      <c r="P19" s="26"/>
      <c r="Q19" s="26"/>
      <c r="R19" s="6"/>
      <c r="S19" s="6"/>
      <c r="T19" s="6"/>
      <c r="U19" s="6"/>
    </row>
    <row r="20" spans="1:21" s="3" customFormat="1" ht="16.5" thickBot="1" x14ac:dyDescent="0.3">
      <c r="A20" s="13" t="s">
        <v>62</v>
      </c>
      <c r="B20" s="17" t="s">
        <v>3</v>
      </c>
      <c r="C20" s="17" t="s">
        <v>63</v>
      </c>
      <c r="D20" s="17">
        <v>2020</v>
      </c>
      <c r="E20" s="17">
        <v>2021</v>
      </c>
      <c r="F20" s="17">
        <v>2022</v>
      </c>
      <c r="G20" s="17">
        <v>2023</v>
      </c>
      <c r="H20" s="17">
        <v>2024</v>
      </c>
      <c r="I20" s="17">
        <v>2025</v>
      </c>
      <c r="J20" s="17">
        <v>2026</v>
      </c>
      <c r="K20" s="17">
        <v>2027</v>
      </c>
      <c r="L20" s="17">
        <v>2028</v>
      </c>
      <c r="M20" s="17">
        <v>2029</v>
      </c>
      <c r="N20" s="17">
        <v>2030</v>
      </c>
      <c r="O20" s="17">
        <v>2031</v>
      </c>
      <c r="P20" s="17">
        <v>2032</v>
      </c>
      <c r="Q20" s="18" t="s">
        <v>28</v>
      </c>
      <c r="R20" s="14" t="s">
        <v>64</v>
      </c>
    </row>
    <row r="21" spans="1:21" ht="28.5" customHeight="1" x14ac:dyDescent="0.25">
      <c r="A21" s="99" t="s">
        <v>65</v>
      </c>
      <c r="B21" s="141" t="s">
        <v>66</v>
      </c>
      <c r="C21" s="83">
        <v>81472.593073000011</v>
      </c>
      <c r="D21" s="91">
        <v>163382.42800000001</v>
      </c>
      <c r="E21" s="91">
        <v>169513.96423997192</v>
      </c>
      <c r="F21" s="91">
        <v>151242.02544799997</v>
      </c>
      <c r="G21" s="91">
        <v>149282.70250000001</v>
      </c>
      <c r="H21" s="91">
        <v>149231.28300000002</v>
      </c>
      <c r="I21" s="55"/>
      <c r="J21" s="55"/>
      <c r="K21" s="55"/>
      <c r="L21" s="55"/>
      <c r="M21" s="55"/>
      <c r="N21" s="55"/>
      <c r="O21" s="55"/>
      <c r="P21" s="55"/>
      <c r="Q21" s="11">
        <f>SUM(C21:P21)</f>
        <v>864124.996260972</v>
      </c>
      <c r="R21" s="51"/>
    </row>
    <row r="22" spans="1:21" ht="25.5" x14ac:dyDescent="0.25">
      <c r="A22" s="99" t="s">
        <v>67</v>
      </c>
      <c r="B22" s="108" t="s">
        <v>68</v>
      </c>
      <c r="C22" s="83">
        <v>659848.64277300017</v>
      </c>
      <c r="D22" s="91">
        <v>1003703.5407000015</v>
      </c>
      <c r="E22" s="91">
        <v>982892.76619999972</v>
      </c>
      <c r="F22" s="91">
        <v>950411.29682624945</v>
      </c>
      <c r="G22" s="91">
        <v>959181.86499999999</v>
      </c>
      <c r="H22" s="91">
        <v>846133.84699999914</v>
      </c>
      <c r="I22" s="55"/>
      <c r="J22" s="55"/>
      <c r="K22" s="55"/>
      <c r="L22" s="55"/>
      <c r="M22" s="55"/>
      <c r="N22" s="55"/>
      <c r="O22" s="55"/>
      <c r="P22" s="55"/>
      <c r="Q22" s="11">
        <f t="shared" ref="Q22:Q33" si="1">SUM(C22:P22)</f>
        <v>5402171.95849925</v>
      </c>
      <c r="R22" s="51"/>
    </row>
    <row r="23" spans="1:21" ht="38.25" x14ac:dyDescent="0.25">
      <c r="A23" s="100" t="s">
        <v>47</v>
      </c>
      <c r="B23" s="106" t="s">
        <v>69</v>
      </c>
      <c r="C23" s="84">
        <v>275476.58039999998</v>
      </c>
      <c r="D23" s="91">
        <v>348008.77249999996</v>
      </c>
      <c r="E23" s="91">
        <v>377373.58509999991</v>
      </c>
      <c r="F23" s="91">
        <v>411394.29749999987</v>
      </c>
      <c r="G23" s="91">
        <v>407253.61</v>
      </c>
      <c r="H23" s="91">
        <v>353284.4149999998</v>
      </c>
      <c r="I23" s="58"/>
      <c r="J23" s="58"/>
      <c r="K23" s="59"/>
      <c r="L23" s="54"/>
      <c r="M23" s="54"/>
      <c r="N23" s="54"/>
      <c r="O23" s="54"/>
      <c r="P23" s="54"/>
      <c r="Q23" s="11">
        <f t="shared" si="1"/>
        <v>2172791.2604999999</v>
      </c>
      <c r="R23" s="51"/>
      <c r="S23" s="27"/>
    </row>
    <row r="24" spans="1:21" ht="25.5" x14ac:dyDescent="0.25">
      <c r="A24" s="100" t="s">
        <v>49</v>
      </c>
      <c r="B24" s="106" t="s">
        <v>70</v>
      </c>
      <c r="C24" s="85">
        <v>393611.09</v>
      </c>
      <c r="D24" s="91">
        <v>490504.99520000006</v>
      </c>
      <c r="E24" s="91">
        <v>324044.43</v>
      </c>
      <c r="F24" s="91">
        <v>289306.90749999997</v>
      </c>
      <c r="G24" s="91">
        <v>353247.46999999986</v>
      </c>
      <c r="H24" s="91">
        <v>329321.86750000005</v>
      </c>
      <c r="I24" s="58"/>
      <c r="J24" s="58"/>
      <c r="K24" s="60"/>
      <c r="L24" s="58"/>
      <c r="M24" s="58"/>
      <c r="N24" s="58"/>
      <c r="O24" s="58"/>
      <c r="P24" s="58"/>
      <c r="Q24" s="11">
        <f t="shared" si="1"/>
        <v>2180036.7601999999</v>
      </c>
      <c r="R24" s="51"/>
      <c r="S24" s="27"/>
    </row>
    <row r="25" spans="1:21" ht="51" x14ac:dyDescent="0.25">
      <c r="A25" s="100" t="s">
        <v>51</v>
      </c>
      <c r="B25" s="106" t="s">
        <v>71</v>
      </c>
      <c r="C25" s="56">
        <v>261742.16788200004</v>
      </c>
      <c r="D25" s="91">
        <v>560939.73100000015</v>
      </c>
      <c r="E25" s="91">
        <v>554579.30149475206</v>
      </c>
      <c r="F25" s="91">
        <v>534842.03474349994</v>
      </c>
      <c r="G25" s="91">
        <v>485586.16499999998</v>
      </c>
      <c r="H25" s="91">
        <v>415989.06289999996</v>
      </c>
      <c r="I25" s="59"/>
      <c r="J25" s="59"/>
      <c r="K25" s="58"/>
      <c r="L25" s="58"/>
      <c r="M25" s="58"/>
      <c r="N25" s="58"/>
      <c r="O25" s="58"/>
      <c r="P25" s="58"/>
      <c r="Q25" s="11">
        <f t="shared" si="1"/>
        <v>2813678.4630202521</v>
      </c>
      <c r="R25" s="51"/>
      <c r="S25" s="27"/>
    </row>
    <row r="26" spans="1:21" ht="25.5" x14ac:dyDescent="0.25">
      <c r="A26" s="100" t="s">
        <v>53</v>
      </c>
      <c r="B26" s="106" t="s">
        <v>72</v>
      </c>
      <c r="C26" s="87">
        <v>290063.04710000008</v>
      </c>
      <c r="D26" s="91">
        <v>595826.50000000093</v>
      </c>
      <c r="E26" s="91">
        <v>697744.84844794928</v>
      </c>
      <c r="F26" s="91">
        <v>640231.0139739993</v>
      </c>
      <c r="G26" s="91">
        <v>646672.94000000122</v>
      </c>
      <c r="H26" s="91">
        <v>684345.1599999998</v>
      </c>
      <c r="I26" s="57"/>
      <c r="J26" s="54"/>
      <c r="K26" s="58"/>
      <c r="L26" s="58"/>
      <c r="M26" s="58"/>
      <c r="N26" s="58"/>
      <c r="O26" s="58"/>
      <c r="P26" s="58"/>
      <c r="Q26" s="11">
        <f t="shared" si="1"/>
        <v>3554883.5095219505</v>
      </c>
      <c r="R26" s="51"/>
      <c r="S26" s="27"/>
    </row>
    <row r="27" spans="1:21" ht="25.5" x14ac:dyDescent="0.25">
      <c r="A27" s="100" t="s">
        <v>73</v>
      </c>
      <c r="B27" s="106" t="s">
        <v>74</v>
      </c>
      <c r="C27" s="87">
        <v>58518.409691000008</v>
      </c>
      <c r="D27" s="91">
        <v>3994.92</v>
      </c>
      <c r="E27" s="91">
        <v>97855.409999999989</v>
      </c>
      <c r="F27" s="91">
        <v>172966.29749999999</v>
      </c>
      <c r="G27" s="91">
        <v>117680.99999999999</v>
      </c>
      <c r="H27" s="91">
        <v>252802.8475</v>
      </c>
      <c r="I27" s="57"/>
      <c r="J27" s="54"/>
      <c r="K27" s="58"/>
      <c r="L27" s="58"/>
      <c r="M27" s="58"/>
      <c r="N27" s="58"/>
      <c r="O27" s="58"/>
      <c r="P27" s="58"/>
      <c r="Q27" s="11">
        <f t="shared" si="1"/>
        <v>703818.88469099998</v>
      </c>
      <c r="R27" s="51"/>
      <c r="S27" s="27"/>
    </row>
    <row r="28" spans="1:21" ht="38.25" x14ac:dyDescent="0.25">
      <c r="A28" s="101" t="s">
        <v>57</v>
      </c>
      <c r="B28" s="100" t="s">
        <v>75</v>
      </c>
      <c r="C28" s="87">
        <v>99845.393000000011</v>
      </c>
      <c r="D28" s="91">
        <v>96631.86500000002</v>
      </c>
      <c r="E28" s="91">
        <v>90744.322500000009</v>
      </c>
      <c r="F28" s="91">
        <v>99461.099999999991</v>
      </c>
      <c r="G28" s="91">
        <v>115230.76999999999</v>
      </c>
      <c r="H28" s="91">
        <v>79677.329999999987</v>
      </c>
      <c r="I28" s="57"/>
      <c r="J28" s="54"/>
      <c r="K28" s="58"/>
      <c r="L28" s="58"/>
      <c r="M28" s="58"/>
      <c r="N28" s="58"/>
      <c r="O28" s="58"/>
      <c r="P28" s="58"/>
      <c r="Q28" s="11">
        <f t="shared" si="1"/>
        <v>581590.78049999999</v>
      </c>
      <c r="R28" s="51"/>
      <c r="S28" s="27"/>
    </row>
    <row r="29" spans="1:21" ht="51" x14ac:dyDescent="0.25">
      <c r="A29" s="100" t="s">
        <v>76</v>
      </c>
      <c r="B29" s="100" t="s">
        <v>77</v>
      </c>
      <c r="C29" s="87">
        <v>104080.85620000001</v>
      </c>
      <c r="D29" s="91">
        <v>276131.39249999996</v>
      </c>
      <c r="E29" s="91">
        <v>179258.92902500002</v>
      </c>
      <c r="F29" s="91">
        <v>209993.069487</v>
      </c>
      <c r="G29" s="91">
        <v>156323.03799999997</v>
      </c>
      <c r="H29" s="91">
        <v>119059.53499999999</v>
      </c>
      <c r="I29" s="57"/>
      <c r="J29" s="54"/>
      <c r="K29" s="58"/>
      <c r="L29" s="58"/>
      <c r="M29" s="58"/>
      <c r="N29" s="58"/>
      <c r="O29" s="58"/>
      <c r="P29" s="58"/>
      <c r="Q29" s="11">
        <f t="shared" si="1"/>
        <v>1044846.820212</v>
      </c>
      <c r="R29" s="51"/>
      <c r="S29" s="27"/>
    </row>
    <row r="30" spans="1:21" ht="51" x14ac:dyDescent="0.25">
      <c r="A30" s="100" t="s">
        <v>78</v>
      </c>
      <c r="B30" s="100" t="s">
        <v>79</v>
      </c>
      <c r="C30" s="56">
        <v>230711.55379999999</v>
      </c>
      <c r="D30" s="91">
        <v>133861.43</v>
      </c>
      <c r="E30" s="91">
        <v>78244.079999999987</v>
      </c>
      <c r="F30" s="91">
        <v>99932.83</v>
      </c>
      <c r="G30" s="91">
        <v>94234.584999999992</v>
      </c>
      <c r="H30" s="91">
        <v>65675.107499999998</v>
      </c>
      <c r="I30" s="59"/>
      <c r="J30" s="59"/>
      <c r="K30" s="60"/>
      <c r="L30" s="60"/>
      <c r="M30" s="60"/>
      <c r="N30" s="60"/>
      <c r="O30" s="58"/>
      <c r="P30" s="58"/>
      <c r="Q30" s="11">
        <f t="shared" si="1"/>
        <v>702659.58629999997</v>
      </c>
      <c r="R30" s="51"/>
      <c r="S30" s="27"/>
    </row>
    <row r="31" spans="1:21" ht="25.5" x14ac:dyDescent="0.25">
      <c r="A31" s="100" t="s">
        <v>80</v>
      </c>
      <c r="B31" s="100" t="s">
        <v>81</v>
      </c>
      <c r="C31" s="56">
        <v>53376.849600000001</v>
      </c>
      <c r="D31" s="91">
        <v>135339.39250000002</v>
      </c>
      <c r="E31" s="91">
        <v>73052.781300000002</v>
      </c>
      <c r="F31" s="91">
        <v>50482.047947999999</v>
      </c>
      <c r="G31" s="91">
        <v>41135.85</v>
      </c>
      <c r="H31" s="91">
        <v>67491.904999999999</v>
      </c>
      <c r="I31" s="59"/>
      <c r="J31" s="59"/>
      <c r="K31" s="60"/>
      <c r="L31" s="60"/>
      <c r="M31" s="60"/>
      <c r="N31" s="60"/>
      <c r="O31" s="58"/>
      <c r="P31" s="58"/>
      <c r="Q31" s="11">
        <f t="shared" si="1"/>
        <v>420878.82634799997</v>
      </c>
      <c r="R31" s="51"/>
      <c r="S31" s="27"/>
    </row>
    <row r="32" spans="1:21" x14ac:dyDescent="0.25">
      <c r="A32" s="100" t="s">
        <v>82</v>
      </c>
      <c r="B32" s="100" t="s">
        <v>83</v>
      </c>
      <c r="C32" s="56">
        <v>59624.81720000002</v>
      </c>
      <c r="D32" s="91">
        <v>117365.76999999999</v>
      </c>
      <c r="E32" s="91">
        <v>146514.36999999994</v>
      </c>
      <c r="F32" s="91">
        <v>82695.23000000001</v>
      </c>
      <c r="G32" s="91">
        <v>72082.81</v>
      </c>
      <c r="H32" s="91">
        <v>72800.397500000006</v>
      </c>
      <c r="I32" s="59"/>
      <c r="J32" s="59"/>
      <c r="K32" s="60"/>
      <c r="L32" s="60"/>
      <c r="M32" s="60"/>
      <c r="N32" s="60"/>
      <c r="O32" s="58"/>
      <c r="P32" s="58"/>
      <c r="Q32" s="11">
        <f t="shared" si="1"/>
        <v>551083.39469999995</v>
      </c>
      <c r="R32" s="51"/>
      <c r="S32" s="27"/>
    </row>
    <row r="33" spans="1:19" ht="39" thickBot="1" x14ac:dyDescent="0.3">
      <c r="A33" s="133" t="s">
        <v>84</v>
      </c>
      <c r="B33" s="105" t="s">
        <v>85</v>
      </c>
      <c r="C33" s="88">
        <v>6179.2300000000005</v>
      </c>
      <c r="D33" s="91">
        <v>81798.545000000027</v>
      </c>
      <c r="E33" s="91">
        <v>47715.372499999998</v>
      </c>
      <c r="F33" s="91">
        <v>15111.989999999998</v>
      </c>
      <c r="G33" s="91">
        <v>11419.82</v>
      </c>
      <c r="H33" s="91">
        <v>0</v>
      </c>
      <c r="I33" s="62"/>
      <c r="J33" s="63"/>
      <c r="K33" s="61"/>
      <c r="L33" s="61"/>
      <c r="M33" s="61"/>
      <c r="N33" s="61"/>
      <c r="O33" s="61"/>
      <c r="P33" s="61"/>
      <c r="Q33" s="11">
        <f t="shared" si="1"/>
        <v>162224.95750000002</v>
      </c>
      <c r="R33" s="132"/>
      <c r="S33" s="27"/>
    </row>
    <row r="34" spans="1:19" s="3" customFormat="1" ht="16.5" thickBot="1" x14ac:dyDescent="0.3">
      <c r="A34" s="137" t="s">
        <v>86</v>
      </c>
      <c r="B34" s="138"/>
      <c r="C34" s="86">
        <f>SUM(C21:C33)</f>
        <v>2574551.2307190001</v>
      </c>
      <c r="D34" s="149">
        <f t="shared" ref="D34:P34" si="2">SUM(D21:D33)</f>
        <v>4007489.2824000027</v>
      </c>
      <c r="E34" s="86">
        <f t="shared" si="2"/>
        <v>3819534.1608076734</v>
      </c>
      <c r="F34" s="86">
        <f t="shared" si="2"/>
        <v>3708070.1409267485</v>
      </c>
      <c r="G34" s="86">
        <f t="shared" si="2"/>
        <v>3609332.625500001</v>
      </c>
      <c r="H34" s="86">
        <f t="shared" si="2"/>
        <v>3435812.7578999992</v>
      </c>
      <c r="I34" s="86">
        <f t="shared" si="2"/>
        <v>0</v>
      </c>
      <c r="J34" s="86">
        <f t="shared" si="2"/>
        <v>0</v>
      </c>
      <c r="K34" s="86">
        <f t="shared" si="2"/>
        <v>0</v>
      </c>
      <c r="L34" s="86">
        <f t="shared" si="2"/>
        <v>0</v>
      </c>
      <c r="M34" s="86">
        <f t="shared" si="2"/>
        <v>0</v>
      </c>
      <c r="N34" s="86">
        <f t="shared" si="2"/>
        <v>0</v>
      </c>
      <c r="O34" s="86">
        <f t="shared" si="2"/>
        <v>0</v>
      </c>
      <c r="P34" s="86">
        <f t="shared" si="2"/>
        <v>0</v>
      </c>
      <c r="Q34" s="79">
        <f>SUM(C34:P34)+(C16+D16)</f>
        <v>23837820.059753422</v>
      </c>
      <c r="R34" s="139" t="s">
        <v>87</v>
      </c>
    </row>
    <row r="36" spans="1:19" ht="90" x14ac:dyDescent="0.25">
      <c r="A36" s="122" t="s">
        <v>88</v>
      </c>
      <c r="C36" s="12"/>
      <c r="D36" s="25"/>
      <c r="E36" s="25"/>
      <c r="F36" s="25"/>
      <c r="G36" s="25"/>
      <c r="H36" s="25"/>
      <c r="I36" s="25"/>
      <c r="J36" s="25"/>
      <c r="K36" s="25"/>
      <c r="L36" s="25"/>
      <c r="M36" s="25"/>
      <c r="N36" s="25"/>
      <c r="O36" s="25"/>
      <c r="P36" s="25"/>
      <c r="Q36" s="135"/>
    </row>
    <row r="37" spans="1:19" x14ac:dyDescent="0.25">
      <c r="A37" s="122"/>
      <c r="C37"/>
      <c r="D37"/>
      <c r="E37"/>
      <c r="F37"/>
      <c r="G37"/>
      <c r="H37"/>
      <c r="I37"/>
      <c r="J37"/>
      <c r="K37"/>
      <c r="L37"/>
      <c r="M37"/>
      <c r="N37"/>
      <c r="O37"/>
      <c r="P37"/>
      <c r="Q37"/>
    </row>
    <row r="38" spans="1:19" x14ac:dyDescent="0.25">
      <c r="C38"/>
      <c r="D38"/>
      <c r="E38"/>
      <c r="F38"/>
      <c r="G38"/>
      <c r="H38"/>
      <c r="I38"/>
      <c r="J38"/>
      <c r="K38"/>
      <c r="L38"/>
      <c r="M38"/>
      <c r="N38"/>
      <c r="O38"/>
      <c r="P38"/>
      <c r="Q38"/>
    </row>
    <row r="39" spans="1:19" x14ac:dyDescent="0.25">
      <c r="C39"/>
      <c r="D39"/>
      <c r="E39"/>
      <c r="F39"/>
      <c r="G39"/>
      <c r="H39"/>
      <c r="I39"/>
      <c r="J39"/>
      <c r="K39"/>
      <c r="L39"/>
      <c r="M39"/>
      <c r="N39"/>
      <c r="O39"/>
      <c r="P39"/>
      <c r="Q39"/>
    </row>
    <row r="40" spans="1:19" x14ac:dyDescent="0.25">
      <c r="C40"/>
      <c r="D40"/>
      <c r="E40"/>
      <c r="F40"/>
      <c r="G40"/>
      <c r="H40"/>
      <c r="I40"/>
      <c r="J40"/>
      <c r="K40"/>
      <c r="L40"/>
      <c r="M40"/>
      <c r="N40"/>
      <c r="O40"/>
      <c r="P40"/>
      <c r="Q40"/>
    </row>
    <row r="41" spans="1:19" x14ac:dyDescent="0.25">
      <c r="C41"/>
      <c r="D41"/>
      <c r="E41"/>
      <c r="F41"/>
      <c r="G41"/>
      <c r="H41"/>
      <c r="I41"/>
      <c r="J41"/>
      <c r="K41"/>
      <c r="L41"/>
      <c r="M41"/>
      <c r="N41"/>
      <c r="O41"/>
      <c r="P41"/>
      <c r="Q41"/>
    </row>
    <row r="42" spans="1:19" x14ac:dyDescent="0.25">
      <c r="C42"/>
      <c r="D42"/>
      <c r="E42"/>
      <c r="F42"/>
      <c r="G42"/>
      <c r="H42"/>
      <c r="I42"/>
      <c r="J42"/>
      <c r="K42"/>
      <c r="L42"/>
      <c r="M42"/>
      <c r="N42"/>
      <c r="O42"/>
      <c r="P42"/>
      <c r="Q42"/>
    </row>
    <row r="43" spans="1:19" x14ac:dyDescent="0.25">
      <c r="C43"/>
      <c r="D43"/>
      <c r="E43"/>
      <c r="F43"/>
      <c r="G43"/>
      <c r="H43"/>
      <c r="I43"/>
      <c r="J43"/>
      <c r="K43"/>
      <c r="L43"/>
      <c r="M43"/>
      <c r="N43"/>
      <c r="O43"/>
      <c r="P43"/>
      <c r="Q43"/>
    </row>
    <row r="44" spans="1:19" x14ac:dyDescent="0.25">
      <c r="C44"/>
      <c r="D44"/>
      <c r="E44"/>
      <c r="F44"/>
      <c r="G44"/>
      <c r="H44"/>
      <c r="I44"/>
      <c r="J44"/>
      <c r="K44"/>
      <c r="L44"/>
      <c r="M44"/>
      <c r="N44"/>
      <c r="O44"/>
      <c r="P44"/>
      <c r="Q44"/>
    </row>
    <row r="45" spans="1:19" x14ac:dyDescent="0.25">
      <c r="C45"/>
      <c r="D45"/>
      <c r="E45"/>
      <c r="F45"/>
      <c r="G45"/>
      <c r="H45"/>
      <c r="I45"/>
      <c r="J45"/>
      <c r="K45"/>
      <c r="L45"/>
      <c r="M45"/>
      <c r="N45"/>
      <c r="O45"/>
      <c r="P45"/>
      <c r="Q45"/>
    </row>
    <row r="46" spans="1:19" x14ac:dyDescent="0.25">
      <c r="C46"/>
    </row>
    <row r="47" spans="1:19" x14ac:dyDescent="0.25">
      <c r="C47"/>
      <c r="D47"/>
      <c r="E47"/>
      <c r="F47"/>
      <c r="G47"/>
      <c r="H47"/>
      <c r="I47"/>
      <c r="J47"/>
      <c r="K47"/>
      <c r="L47"/>
      <c r="M47"/>
      <c r="N47"/>
      <c r="O47"/>
      <c r="P47"/>
      <c r="Q47"/>
    </row>
    <row r="48" spans="1:19" x14ac:dyDescent="0.25">
      <c r="C48"/>
      <c r="D48"/>
      <c r="E48"/>
      <c r="F48"/>
      <c r="G48"/>
      <c r="H48"/>
      <c r="I48"/>
      <c r="J48"/>
      <c r="K48"/>
      <c r="L48"/>
      <c r="M48"/>
      <c r="N48"/>
      <c r="O48"/>
      <c r="P48"/>
      <c r="Q48"/>
    </row>
    <row r="49" customFormat="1" x14ac:dyDescent="0.25"/>
    <row r="50" customFormat="1" x14ac:dyDescent="0.25"/>
    <row r="51" customFormat="1" x14ac:dyDescent="0.25"/>
    <row r="52" customFormat="1" x14ac:dyDescent="0.25"/>
    <row r="53" customFormat="1" x14ac:dyDescent="0.25"/>
    <row r="54" customFormat="1" x14ac:dyDescent="0.25"/>
  </sheetData>
  <sheetProtection algorithmName="SHA-512" hashValue="spoexRPGdqfL9Ehtvvn/WvdEbnNDvfrcArSyXJ9HlCm1davoaU2amiSh7S4WPuBQz6VZbdYmMx9NGX0QL42Dsw==" saltValue="LQuCFeNBb/jh526oRNxB0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V69"/>
  <sheetViews>
    <sheetView topLeftCell="A20" zoomScale="80" zoomScaleNormal="80" workbookViewId="0">
      <pane xSplit="1" topLeftCell="B1" activePane="topRight" state="frozen"/>
      <selection pane="topRight" activeCell="C33" sqref="C33:H33"/>
    </sheetView>
  </sheetViews>
  <sheetFormatPr defaultColWidth="9.140625" defaultRowHeight="15" x14ac:dyDescent="0.25"/>
  <cols>
    <col min="1" max="1" width="59" customWidth="1"/>
    <col min="2" max="2" width="37.42578125" customWidth="1"/>
    <col min="3" max="17" width="18.85546875" style="9" customWidth="1"/>
    <col min="18" max="18" width="45.85546875" customWidth="1"/>
    <col min="19" max="19" width="11.140625" customWidth="1"/>
    <col min="20" max="20" width="11.5703125" customWidth="1"/>
    <col min="21" max="21" width="13.42578125" customWidth="1"/>
    <col min="22" max="22" width="11.42578125" bestFit="1" customWidth="1"/>
  </cols>
  <sheetData>
    <row r="1" spans="1:21" s="2" customFormat="1" ht="15.75" x14ac:dyDescent="0.25">
      <c r="A1" s="129" t="str">
        <f>'1. Expenditures'!A1</f>
        <v>SOMAH Program Administrator</v>
      </c>
      <c r="C1" s="25"/>
      <c r="D1" s="25"/>
      <c r="E1" s="25"/>
      <c r="F1" s="25"/>
      <c r="G1" s="25"/>
      <c r="H1" s="25"/>
      <c r="I1" s="25"/>
      <c r="J1" s="25"/>
      <c r="K1" s="25"/>
      <c r="L1" s="25"/>
      <c r="M1" s="25"/>
      <c r="N1" s="25"/>
      <c r="O1" s="25"/>
      <c r="P1" s="25"/>
      <c r="Q1" s="25"/>
    </row>
    <row r="2" spans="1:21" x14ac:dyDescent="0.25">
      <c r="A2" s="189" t="str">
        <f>'1. Expenditures'!A2</f>
        <v>Reporting Date: January 31, 2025</v>
      </c>
      <c r="B2" s="6"/>
      <c r="C2" s="26"/>
      <c r="D2" s="26"/>
      <c r="E2" s="26"/>
      <c r="F2" s="26"/>
      <c r="G2" s="26"/>
      <c r="H2" s="26"/>
      <c r="I2" s="26"/>
      <c r="J2" s="26"/>
      <c r="K2" s="26"/>
      <c r="L2" s="26"/>
      <c r="M2" s="26"/>
      <c r="N2" s="26"/>
      <c r="O2" s="26"/>
      <c r="P2" s="26"/>
      <c r="Q2" s="26"/>
      <c r="R2" s="6"/>
      <c r="S2" s="6"/>
      <c r="T2" s="6"/>
      <c r="U2" s="6"/>
    </row>
    <row r="3" spans="1:21" x14ac:dyDescent="0.25">
      <c r="A3" s="64" t="str">
        <f>'1. Expenditures'!A3</f>
        <v>Reporting Data Through: December 31, 2024</v>
      </c>
      <c r="B3" s="24"/>
      <c r="C3" s="26"/>
      <c r="D3" s="26"/>
      <c r="E3" s="26"/>
      <c r="F3" s="26"/>
      <c r="G3" s="26"/>
      <c r="H3" s="26"/>
      <c r="I3" s="26"/>
      <c r="J3" s="26"/>
      <c r="K3" s="26"/>
      <c r="L3" s="26"/>
      <c r="M3" s="26"/>
      <c r="N3" s="26"/>
      <c r="O3" s="26"/>
      <c r="P3" s="26"/>
      <c r="Q3" s="26"/>
      <c r="R3" s="6"/>
      <c r="S3" s="6"/>
      <c r="T3" s="6"/>
      <c r="U3" s="6"/>
    </row>
    <row r="4" spans="1:21" x14ac:dyDescent="0.25">
      <c r="A4" s="64"/>
      <c r="B4" s="24"/>
      <c r="C4" s="26"/>
      <c r="D4" s="26"/>
      <c r="E4" s="26"/>
      <c r="F4" s="26"/>
      <c r="G4" s="26"/>
      <c r="H4" s="26"/>
      <c r="I4" s="26"/>
      <c r="J4" s="26"/>
      <c r="K4" s="26"/>
      <c r="L4" s="26"/>
      <c r="M4" s="26"/>
      <c r="N4" s="26"/>
      <c r="O4" s="26"/>
      <c r="P4" s="26"/>
      <c r="Q4" s="26"/>
      <c r="R4" s="6"/>
      <c r="S4" s="6"/>
      <c r="T4" s="6"/>
      <c r="U4" s="6"/>
    </row>
    <row r="5" spans="1:21" ht="27" thickBot="1" x14ac:dyDescent="0.3">
      <c r="A5" s="123" t="s">
        <v>375</v>
      </c>
      <c r="B5" s="24"/>
      <c r="C5" s="26"/>
      <c r="D5" s="26"/>
      <c r="E5" s="26"/>
      <c r="F5" s="26"/>
      <c r="G5" s="26"/>
      <c r="H5" s="26"/>
      <c r="I5" s="26"/>
      <c r="J5" s="26"/>
      <c r="K5" s="26"/>
      <c r="L5" s="26"/>
      <c r="M5" s="26"/>
      <c r="N5" s="26"/>
      <c r="O5" s="26"/>
      <c r="P5" s="26"/>
      <c r="Q5" s="26"/>
      <c r="R5" s="6"/>
      <c r="S5" s="6"/>
      <c r="T5" s="6"/>
      <c r="U5" s="6"/>
    </row>
    <row r="6" spans="1:21" ht="16.5" thickBot="1" x14ac:dyDescent="0.3">
      <c r="A6" s="13" t="s">
        <v>89</v>
      </c>
      <c r="B6" s="17" t="s">
        <v>3</v>
      </c>
      <c r="C6" s="17">
        <v>2018</v>
      </c>
      <c r="D6" s="17" t="s">
        <v>44</v>
      </c>
      <c r="E6" s="26"/>
      <c r="F6" s="26"/>
      <c r="G6" s="26"/>
      <c r="H6" s="26"/>
      <c r="I6" s="26"/>
      <c r="J6" s="26"/>
      <c r="K6" s="26"/>
      <c r="L6" s="26"/>
      <c r="M6" s="26"/>
      <c r="N6" s="26"/>
      <c r="O6" s="26"/>
      <c r="P6" s="26"/>
      <c r="Q6" s="26"/>
      <c r="R6" s="6"/>
      <c r="S6" s="6"/>
      <c r="T6" s="6"/>
      <c r="U6" s="6"/>
    </row>
    <row r="7" spans="1:21" x14ac:dyDescent="0.25">
      <c r="A7" s="102" t="s">
        <v>90</v>
      </c>
      <c r="B7" s="100" t="s">
        <v>91</v>
      </c>
      <c r="C7" s="83">
        <v>2498.58</v>
      </c>
      <c r="D7" s="90">
        <v>0</v>
      </c>
      <c r="E7" s="26"/>
      <c r="F7" s="26"/>
      <c r="G7" s="26"/>
      <c r="H7" s="26"/>
      <c r="I7" s="26"/>
      <c r="J7" s="26"/>
      <c r="K7" s="26"/>
      <c r="L7" s="26"/>
      <c r="M7" s="26"/>
      <c r="N7" s="26"/>
      <c r="O7" s="26"/>
      <c r="P7" s="26"/>
      <c r="Q7" s="26"/>
      <c r="R7" s="6"/>
      <c r="S7" s="6"/>
      <c r="T7" s="6"/>
      <c r="U7" s="6"/>
    </row>
    <row r="8" spans="1:21" ht="25.5" x14ac:dyDescent="0.25">
      <c r="A8" s="103" t="s">
        <v>92</v>
      </c>
      <c r="B8" s="100" t="s">
        <v>93</v>
      </c>
      <c r="C8" s="84">
        <v>140530.56</v>
      </c>
      <c r="D8" s="91">
        <v>47322.390000000007</v>
      </c>
      <c r="E8" s="26"/>
      <c r="F8" s="26"/>
      <c r="G8" s="26"/>
      <c r="H8" s="26"/>
      <c r="I8" s="26"/>
      <c r="J8" s="26"/>
      <c r="K8" s="26"/>
      <c r="L8" s="26"/>
      <c r="M8" s="26"/>
      <c r="N8" s="26"/>
      <c r="O8" s="26"/>
      <c r="P8" s="26"/>
      <c r="Q8" s="26"/>
      <c r="R8" s="6"/>
      <c r="S8" s="6"/>
      <c r="T8" s="6"/>
      <c r="U8" s="6"/>
    </row>
    <row r="9" spans="1:21" ht="25.5" x14ac:dyDescent="0.25">
      <c r="A9" s="103" t="s">
        <v>94</v>
      </c>
      <c r="B9" s="100" t="s">
        <v>95</v>
      </c>
      <c r="C9" s="84">
        <v>7789.5</v>
      </c>
      <c r="D9" s="91">
        <v>9771.86</v>
      </c>
      <c r="E9" s="26"/>
      <c r="F9" s="26"/>
      <c r="G9" s="26"/>
      <c r="H9" s="26"/>
      <c r="I9" s="26"/>
      <c r="J9" s="26"/>
      <c r="K9" s="26"/>
      <c r="L9" s="26"/>
      <c r="M9" s="26"/>
      <c r="N9" s="26"/>
      <c r="O9" s="26"/>
      <c r="P9" s="26"/>
      <c r="Q9" s="26"/>
      <c r="R9" s="6"/>
      <c r="S9" s="6"/>
      <c r="T9" s="6"/>
      <c r="U9" s="6"/>
    </row>
    <row r="10" spans="1:21" ht="25.5" x14ac:dyDescent="0.25">
      <c r="A10" s="103" t="s">
        <v>96</v>
      </c>
      <c r="B10" s="100" t="s">
        <v>97</v>
      </c>
      <c r="C10" s="83">
        <v>23352.01</v>
      </c>
      <c r="D10" s="91">
        <v>40033.195000000007</v>
      </c>
      <c r="E10" s="26"/>
      <c r="F10" s="26"/>
      <c r="G10" s="26"/>
      <c r="H10" s="26"/>
      <c r="I10" s="26"/>
      <c r="J10" s="26"/>
      <c r="K10" s="26"/>
      <c r="L10" s="26"/>
      <c r="M10" s="26"/>
      <c r="N10" s="26"/>
      <c r="O10" s="26"/>
      <c r="P10" s="26"/>
      <c r="Q10" s="26"/>
      <c r="R10" s="6"/>
      <c r="S10" s="6"/>
      <c r="T10" s="6"/>
      <c r="U10" s="6"/>
    </row>
    <row r="11" spans="1:21" ht="38.25" x14ac:dyDescent="0.25">
      <c r="A11" s="104" t="s">
        <v>98</v>
      </c>
      <c r="B11" s="100" t="s">
        <v>99</v>
      </c>
      <c r="C11" s="84">
        <v>32664.05</v>
      </c>
      <c r="D11" s="91">
        <v>16388.929999999997</v>
      </c>
      <c r="E11" s="26"/>
      <c r="F11" s="26"/>
      <c r="G11" s="26"/>
      <c r="H11" s="26"/>
      <c r="I11" s="26"/>
      <c r="J11" s="26"/>
      <c r="K11" s="26"/>
      <c r="L11" s="26"/>
      <c r="M11" s="26"/>
      <c r="N11" s="26"/>
      <c r="O11" s="26"/>
      <c r="P11" s="26"/>
      <c r="Q11" s="26"/>
      <c r="R11" s="6"/>
      <c r="S11" s="6"/>
      <c r="T11" s="6"/>
      <c r="U11" s="6"/>
    </row>
    <row r="12" spans="1:21" ht="30" customHeight="1" x14ac:dyDescent="0.25">
      <c r="A12" s="103" t="s">
        <v>100</v>
      </c>
      <c r="B12" s="101" t="s">
        <v>101</v>
      </c>
      <c r="C12" s="84">
        <v>89089.79</v>
      </c>
      <c r="D12" s="91">
        <v>70064.684999999998</v>
      </c>
      <c r="E12" s="26"/>
      <c r="F12" s="26"/>
      <c r="G12" s="26"/>
      <c r="H12" s="26"/>
      <c r="I12" s="26"/>
      <c r="J12" s="26"/>
      <c r="K12" s="26"/>
      <c r="L12" s="26"/>
      <c r="M12" s="26"/>
      <c r="N12" s="26"/>
      <c r="O12" s="26"/>
      <c r="P12" s="26"/>
      <c r="Q12" s="26"/>
      <c r="R12" s="6"/>
      <c r="S12" s="6"/>
      <c r="T12" s="6"/>
      <c r="U12" s="6"/>
    </row>
    <row r="13" spans="1:21" ht="25.5" x14ac:dyDescent="0.25">
      <c r="A13" s="103" t="s">
        <v>102</v>
      </c>
      <c r="B13" s="100" t="s">
        <v>103</v>
      </c>
      <c r="C13" s="83">
        <v>69125.14</v>
      </c>
      <c r="D13" s="91">
        <v>60659.319999999992</v>
      </c>
      <c r="E13" s="26"/>
      <c r="F13" s="26"/>
      <c r="G13" s="26"/>
      <c r="H13" s="26"/>
      <c r="I13" s="26"/>
      <c r="J13" s="26"/>
      <c r="K13" s="26"/>
      <c r="L13" s="26"/>
      <c r="M13" s="26"/>
      <c r="N13" s="26"/>
      <c r="O13" s="26"/>
      <c r="P13" s="26"/>
      <c r="Q13" s="26"/>
      <c r="R13" s="6"/>
      <c r="S13" s="6"/>
      <c r="T13" s="6"/>
      <c r="U13" s="6"/>
    </row>
    <row r="14" spans="1:21" ht="63.75" x14ac:dyDescent="0.25">
      <c r="A14" s="103" t="s">
        <v>104</v>
      </c>
      <c r="B14" s="100" t="s">
        <v>105</v>
      </c>
      <c r="C14" s="84">
        <v>24385.45</v>
      </c>
      <c r="D14" s="91">
        <v>13866.64</v>
      </c>
      <c r="E14" s="26"/>
      <c r="F14" s="26"/>
      <c r="G14" s="26"/>
      <c r="H14" s="26"/>
      <c r="I14" s="26"/>
      <c r="J14" s="26"/>
      <c r="K14" s="26"/>
      <c r="L14" s="26"/>
      <c r="M14" s="26"/>
      <c r="N14" s="26"/>
      <c r="O14" s="26"/>
      <c r="P14" s="26"/>
      <c r="Q14" s="26"/>
      <c r="R14" s="6"/>
      <c r="S14" s="6"/>
      <c r="T14" s="6"/>
      <c r="U14" s="6"/>
    </row>
    <row r="15" spans="1:21" ht="77.25" thickBot="1" x14ac:dyDescent="0.3">
      <c r="A15" s="103" t="s">
        <v>106</v>
      </c>
      <c r="B15" s="100" t="s">
        <v>107</v>
      </c>
      <c r="C15" s="84">
        <v>22605.919999999998</v>
      </c>
      <c r="D15" s="91">
        <v>16442.37</v>
      </c>
      <c r="E15" s="26"/>
      <c r="F15" s="26"/>
      <c r="G15" s="26"/>
      <c r="H15" s="26"/>
      <c r="I15" s="26"/>
      <c r="J15" s="26"/>
      <c r="K15" s="26"/>
      <c r="L15" s="26"/>
      <c r="M15" s="26"/>
      <c r="N15" s="26"/>
      <c r="O15" s="26"/>
      <c r="P15" s="26"/>
      <c r="Q15" s="26"/>
      <c r="R15" s="6"/>
      <c r="S15" s="6"/>
      <c r="T15" s="6"/>
      <c r="U15" s="6"/>
    </row>
    <row r="16" spans="1:21" ht="16.5" thickBot="1" x14ac:dyDescent="0.3">
      <c r="A16" s="15" t="s">
        <v>61</v>
      </c>
      <c r="B16" s="15"/>
      <c r="C16" s="89">
        <f>SUM(C7:C15)</f>
        <v>412041</v>
      </c>
      <c r="D16" s="92">
        <f>SUM(D7:D15)</f>
        <v>274549.39</v>
      </c>
      <c r="E16" s="26"/>
      <c r="F16" s="26"/>
      <c r="G16" s="26"/>
      <c r="H16" s="26"/>
      <c r="I16" s="26"/>
      <c r="J16" s="26"/>
      <c r="K16" s="26"/>
      <c r="L16" s="26"/>
      <c r="M16" s="26"/>
      <c r="N16" s="26"/>
      <c r="O16" s="26"/>
      <c r="P16" s="26"/>
      <c r="Q16" s="26"/>
      <c r="R16" s="6"/>
      <c r="S16" s="6"/>
      <c r="T16" s="6"/>
      <c r="U16" s="6"/>
    </row>
    <row r="17" spans="1:22" x14ac:dyDescent="0.25">
      <c r="A17" s="64"/>
      <c r="B17" s="24"/>
      <c r="C17" s="26"/>
      <c r="D17" s="26"/>
      <c r="E17" s="26"/>
      <c r="F17" s="26"/>
      <c r="G17" s="26"/>
      <c r="H17" s="26"/>
      <c r="I17" s="26"/>
      <c r="J17" s="26"/>
      <c r="K17" s="26"/>
      <c r="L17" s="26"/>
      <c r="M17" s="26"/>
      <c r="N17" s="26"/>
      <c r="O17" s="26"/>
      <c r="P17" s="26"/>
      <c r="Q17" s="26"/>
      <c r="R17" s="6"/>
      <c r="S17" s="6"/>
      <c r="T17" s="6"/>
      <c r="U17" s="6"/>
    </row>
    <row r="18" spans="1:22" ht="27" thickBot="1" x14ac:dyDescent="0.3">
      <c r="A18" s="123" t="s">
        <v>373</v>
      </c>
      <c r="B18" s="24"/>
      <c r="C18" s="26"/>
      <c r="D18" s="26"/>
      <c r="E18" s="26"/>
      <c r="F18" s="26"/>
      <c r="G18" s="26"/>
      <c r="H18" s="26"/>
      <c r="I18" s="26"/>
      <c r="J18" s="26"/>
      <c r="K18" s="26"/>
      <c r="L18" s="26"/>
      <c r="M18" s="26"/>
      <c r="N18" s="26"/>
      <c r="O18" s="26"/>
      <c r="P18" s="26"/>
      <c r="Q18" s="26"/>
      <c r="R18" s="6"/>
      <c r="S18" s="6"/>
      <c r="T18" s="6"/>
      <c r="U18" s="6"/>
    </row>
    <row r="19" spans="1:22" s="3" customFormat="1" ht="16.5" thickBot="1" x14ac:dyDescent="0.3">
      <c r="A19" s="13" t="s">
        <v>89</v>
      </c>
      <c r="B19" s="17" t="s">
        <v>3</v>
      </c>
      <c r="C19" s="17" t="s">
        <v>63</v>
      </c>
      <c r="D19" s="17">
        <v>2020</v>
      </c>
      <c r="E19" s="17">
        <v>2021</v>
      </c>
      <c r="F19" s="17">
        <v>2022</v>
      </c>
      <c r="G19" s="17">
        <v>2023</v>
      </c>
      <c r="H19" s="17">
        <v>2024</v>
      </c>
      <c r="I19" s="17">
        <v>2025</v>
      </c>
      <c r="J19" s="17">
        <v>2026</v>
      </c>
      <c r="K19" s="17">
        <v>2027</v>
      </c>
      <c r="L19" s="17">
        <v>2028</v>
      </c>
      <c r="M19" s="17">
        <v>2029</v>
      </c>
      <c r="N19" s="17">
        <v>2030</v>
      </c>
      <c r="O19" s="17">
        <v>2031</v>
      </c>
      <c r="P19" s="17">
        <v>2032</v>
      </c>
      <c r="Q19" s="18" t="s">
        <v>28</v>
      </c>
      <c r="R19" s="14" t="s">
        <v>64</v>
      </c>
    </row>
    <row r="20" spans="1:22" ht="25.5" x14ac:dyDescent="0.25">
      <c r="A20" s="99" t="s">
        <v>100</v>
      </c>
      <c r="B20" s="99" t="s">
        <v>101</v>
      </c>
      <c r="C20" s="83">
        <v>199615.99430000002</v>
      </c>
      <c r="D20" s="91">
        <v>462254.54953000031</v>
      </c>
      <c r="E20" s="91">
        <v>526897.60233062343</v>
      </c>
      <c r="F20" s="91">
        <v>599205.67817025003</v>
      </c>
      <c r="G20" s="91">
        <v>538786.11999999988</v>
      </c>
      <c r="H20" s="91">
        <v>489998.83</v>
      </c>
      <c r="I20" s="55"/>
      <c r="J20" s="55"/>
      <c r="K20" s="55"/>
      <c r="L20" s="55"/>
      <c r="M20" s="55"/>
      <c r="N20" s="55"/>
      <c r="O20" s="217"/>
      <c r="P20" s="217"/>
      <c r="Q20" s="65">
        <f>SUM(C20:P20)</f>
        <v>2816758.774330874</v>
      </c>
      <c r="R20" s="51"/>
    </row>
    <row r="21" spans="1:22" ht="25.5" x14ac:dyDescent="0.25">
      <c r="A21" s="100" t="s">
        <v>92</v>
      </c>
      <c r="B21" s="100" t="s">
        <v>93</v>
      </c>
      <c r="C21" s="84">
        <v>145320.99250000002</v>
      </c>
      <c r="D21" s="91">
        <v>206661.60850000003</v>
      </c>
      <c r="E21" s="91">
        <v>220177.09849999996</v>
      </c>
      <c r="F21" s="91">
        <v>287450.96224349993</v>
      </c>
      <c r="G21" s="91">
        <v>142539.27999999997</v>
      </c>
      <c r="H21" s="91">
        <v>123508.85999999999</v>
      </c>
      <c r="I21" s="58"/>
      <c r="J21" s="58"/>
      <c r="K21" s="59"/>
      <c r="L21" s="54"/>
      <c r="M21" s="54"/>
      <c r="N21" s="54"/>
      <c r="O21" s="218"/>
      <c r="P21" s="218"/>
      <c r="Q21" s="65">
        <f t="shared" ref="Q21:Q32" si="0">SUM(C21:P21)</f>
        <v>1125658.8017434999</v>
      </c>
      <c r="R21" s="51"/>
      <c r="S21" s="27"/>
    </row>
    <row r="22" spans="1:22" ht="32.450000000000003" customHeight="1" x14ac:dyDescent="0.25">
      <c r="A22" s="100" t="s">
        <v>94</v>
      </c>
      <c r="B22" s="100" t="s">
        <v>95</v>
      </c>
      <c r="C22" s="84">
        <v>259135.41250000001</v>
      </c>
      <c r="D22" s="91">
        <v>821386.79950000008</v>
      </c>
      <c r="E22" s="91">
        <v>979591.90579999995</v>
      </c>
      <c r="F22" s="91">
        <v>1076891.6772092499</v>
      </c>
      <c r="G22" s="91">
        <v>1044987.7024999999</v>
      </c>
      <c r="H22" s="91">
        <v>702344.08499999996</v>
      </c>
      <c r="I22" s="58"/>
      <c r="J22" s="58"/>
      <c r="K22" s="59"/>
      <c r="L22" s="54"/>
      <c r="M22" s="54"/>
      <c r="N22" s="54"/>
      <c r="O22" s="218"/>
      <c r="P22" s="218"/>
      <c r="Q22" s="65">
        <f t="shared" si="0"/>
        <v>4884337.5825092494</v>
      </c>
      <c r="R22" s="51"/>
      <c r="S22" s="27"/>
    </row>
    <row r="23" spans="1:22" ht="25.5" x14ac:dyDescent="0.25">
      <c r="A23" s="121" t="s">
        <v>108</v>
      </c>
      <c r="B23" s="100" t="s">
        <v>109</v>
      </c>
      <c r="C23" s="84">
        <v>68693.329800000007</v>
      </c>
      <c r="D23" s="91">
        <v>52473.377999999997</v>
      </c>
      <c r="E23" s="91">
        <v>120942.0564</v>
      </c>
      <c r="F23" s="91">
        <v>177735.604422</v>
      </c>
      <c r="G23" s="91">
        <v>176868.44249999995</v>
      </c>
      <c r="H23" s="91">
        <v>89797.440000000002</v>
      </c>
      <c r="I23" s="58"/>
      <c r="J23" s="58"/>
      <c r="K23" s="59"/>
      <c r="L23" s="54"/>
      <c r="M23" s="54"/>
      <c r="N23" s="54"/>
      <c r="O23" s="218"/>
      <c r="P23" s="218"/>
      <c r="Q23" s="65">
        <f t="shared" si="0"/>
        <v>686510.25112199993</v>
      </c>
      <c r="R23" s="52"/>
      <c r="S23" s="27"/>
    </row>
    <row r="24" spans="1:22" ht="38.25" x14ac:dyDescent="0.25">
      <c r="A24" s="100" t="s">
        <v>98</v>
      </c>
      <c r="B24" s="100" t="s">
        <v>110</v>
      </c>
      <c r="C24" s="56">
        <v>87333.977500000008</v>
      </c>
      <c r="D24" s="91">
        <v>54181.404999999999</v>
      </c>
      <c r="E24" s="91">
        <v>119636.7188</v>
      </c>
      <c r="F24" s="91">
        <v>90442.267444500001</v>
      </c>
      <c r="G24" s="91">
        <v>29081.584999999999</v>
      </c>
      <c r="H24" s="91">
        <v>32145.010000000002</v>
      </c>
      <c r="I24" s="59"/>
      <c r="J24" s="59"/>
      <c r="K24" s="59"/>
      <c r="L24" s="59"/>
      <c r="M24" s="59"/>
      <c r="N24" s="59"/>
      <c r="O24" s="218"/>
      <c r="P24" s="218"/>
      <c r="Q24" s="65">
        <f t="shared" si="0"/>
        <v>412820.96374450001</v>
      </c>
      <c r="R24" s="51"/>
      <c r="S24" s="27"/>
    </row>
    <row r="25" spans="1:22" ht="25.5" x14ac:dyDescent="0.25">
      <c r="A25" s="100" t="s">
        <v>111</v>
      </c>
      <c r="B25" s="100" t="s">
        <v>103</v>
      </c>
      <c r="C25" s="56">
        <v>105347.93500000001</v>
      </c>
      <c r="D25" s="91">
        <v>43176.608099999998</v>
      </c>
      <c r="E25" s="91">
        <v>71261.434999999998</v>
      </c>
      <c r="F25" s="91">
        <v>139694.60999999999</v>
      </c>
      <c r="G25" s="91">
        <v>118854.45</v>
      </c>
      <c r="H25" s="91">
        <v>150236.58000000002</v>
      </c>
      <c r="I25" s="59"/>
      <c r="J25" s="59"/>
      <c r="K25" s="59"/>
      <c r="L25" s="59"/>
      <c r="M25" s="59"/>
      <c r="N25" s="59"/>
      <c r="O25" s="218"/>
      <c r="P25" s="218"/>
      <c r="Q25" s="65">
        <f t="shared" si="0"/>
        <v>628571.61810000008</v>
      </c>
      <c r="R25" s="51"/>
      <c r="S25" s="27"/>
    </row>
    <row r="26" spans="1:22" ht="63.75" x14ac:dyDescent="0.25">
      <c r="A26" s="101" t="s">
        <v>112</v>
      </c>
      <c r="B26" s="101" t="s">
        <v>105</v>
      </c>
      <c r="C26" s="56">
        <v>131440.8075</v>
      </c>
      <c r="D26" s="91">
        <v>202616.7953687</v>
      </c>
      <c r="E26" s="91">
        <v>247929.1801</v>
      </c>
      <c r="F26" s="91">
        <v>214156.40617640002</v>
      </c>
      <c r="G26" s="91">
        <v>215383.69</v>
      </c>
      <c r="H26" s="91">
        <v>331618.53000000003</v>
      </c>
      <c r="I26" s="59"/>
      <c r="J26" s="59"/>
      <c r="K26" s="59"/>
      <c r="L26" s="59"/>
      <c r="M26" s="59"/>
      <c r="N26" s="59"/>
      <c r="O26" s="218"/>
      <c r="P26" s="218"/>
      <c r="Q26" s="65">
        <f t="shared" si="0"/>
        <v>1343145.4091451</v>
      </c>
      <c r="R26" s="51"/>
      <c r="S26" s="27"/>
    </row>
    <row r="27" spans="1:22" ht="76.5" x14ac:dyDescent="0.25">
      <c r="A27" s="100" t="s">
        <v>113</v>
      </c>
      <c r="B27" s="101" t="s">
        <v>107</v>
      </c>
      <c r="C27" s="56">
        <v>42679.214099999997</v>
      </c>
      <c r="D27" s="91">
        <v>48429.272499999999</v>
      </c>
      <c r="E27" s="91">
        <v>87302.42200000002</v>
      </c>
      <c r="F27" s="91">
        <v>92121.69</v>
      </c>
      <c r="G27" s="91">
        <v>86398.989999999962</v>
      </c>
      <c r="H27" s="91">
        <v>54096.407500000016</v>
      </c>
      <c r="I27" s="59"/>
      <c r="J27" s="59"/>
      <c r="K27" s="59"/>
      <c r="L27" s="59"/>
      <c r="M27" s="59"/>
      <c r="N27" s="59"/>
      <c r="O27" s="218"/>
      <c r="P27" s="218"/>
      <c r="Q27" s="65">
        <f t="shared" si="0"/>
        <v>411027.99610000005</v>
      </c>
      <c r="R27" s="51"/>
      <c r="S27" s="27"/>
    </row>
    <row r="28" spans="1:22" ht="25.5" x14ac:dyDescent="0.25">
      <c r="A28" s="100" t="s">
        <v>114</v>
      </c>
      <c r="B28" s="100" t="s">
        <v>115</v>
      </c>
      <c r="C28" s="56">
        <v>68661.225000000006</v>
      </c>
      <c r="D28" s="91">
        <v>29070.400000000001</v>
      </c>
      <c r="E28" s="91">
        <v>42006.857500000006</v>
      </c>
      <c r="F28" s="91">
        <v>37252.199999999997</v>
      </c>
      <c r="G28" s="91">
        <v>37051.49</v>
      </c>
      <c r="H28" s="91">
        <v>35486.854999999996</v>
      </c>
      <c r="I28" s="59"/>
      <c r="J28" s="59"/>
      <c r="K28" s="59"/>
      <c r="L28" s="59"/>
      <c r="M28" s="59"/>
      <c r="N28" s="59"/>
      <c r="O28" s="218"/>
      <c r="P28" s="218"/>
      <c r="Q28" s="65">
        <f t="shared" si="0"/>
        <v>249529.02749999997</v>
      </c>
      <c r="R28" s="51"/>
      <c r="S28" s="27"/>
    </row>
    <row r="29" spans="1:22" ht="89.25" x14ac:dyDescent="0.25">
      <c r="A29" s="105" t="s">
        <v>116</v>
      </c>
      <c r="B29" s="105" t="s">
        <v>117</v>
      </c>
      <c r="C29" s="56">
        <v>72831.180000000008</v>
      </c>
      <c r="D29" s="91">
        <v>58721.13</v>
      </c>
      <c r="E29" s="91">
        <v>117858.55999999997</v>
      </c>
      <c r="F29" s="91">
        <v>198549.40224349999</v>
      </c>
      <c r="G29" s="91">
        <v>194272.17499999999</v>
      </c>
      <c r="H29" s="91">
        <v>175364.84000000003</v>
      </c>
      <c r="I29" s="59"/>
      <c r="J29" s="59"/>
      <c r="K29" s="59"/>
      <c r="L29" s="59"/>
      <c r="M29" s="59"/>
      <c r="N29" s="59"/>
      <c r="O29" s="218"/>
      <c r="P29" s="218"/>
      <c r="Q29" s="65">
        <f t="shared" si="0"/>
        <v>817597.28724350012</v>
      </c>
      <c r="R29" s="51"/>
      <c r="S29" s="27"/>
    </row>
    <row r="30" spans="1:22" ht="63.75" x14ac:dyDescent="0.25">
      <c r="A30" s="100" t="s">
        <v>118</v>
      </c>
      <c r="B30" s="100" t="s">
        <v>119</v>
      </c>
      <c r="C30" s="56">
        <v>108816.46328000003</v>
      </c>
      <c r="D30" s="91">
        <v>80817.689999999973</v>
      </c>
      <c r="E30" s="91">
        <v>136269.93499999994</v>
      </c>
      <c r="F30" s="91">
        <v>92019.840000000026</v>
      </c>
      <c r="G30" s="91">
        <v>65319.180000000008</v>
      </c>
      <c r="H30" s="91">
        <v>84000.977499999979</v>
      </c>
      <c r="I30" s="59"/>
      <c r="J30" s="59"/>
      <c r="K30" s="59"/>
      <c r="L30" s="59"/>
      <c r="M30" s="59"/>
      <c r="N30" s="59"/>
      <c r="O30" s="218"/>
      <c r="P30" s="218"/>
      <c r="Q30" s="65">
        <f t="shared" si="0"/>
        <v>567244.08577999985</v>
      </c>
      <c r="R30" s="51"/>
      <c r="S30" s="27"/>
    </row>
    <row r="31" spans="1:22" ht="38.25" x14ac:dyDescent="0.25">
      <c r="A31" s="93" t="s">
        <v>120</v>
      </c>
      <c r="B31" s="101" t="s">
        <v>121</v>
      </c>
      <c r="C31" s="56">
        <v>14633.975</v>
      </c>
      <c r="D31" s="91">
        <v>8628.0949999999993</v>
      </c>
      <c r="E31" s="91">
        <v>76836.374500000005</v>
      </c>
      <c r="F31" s="91">
        <v>154386.07</v>
      </c>
      <c r="G31" s="91">
        <v>167689.26049999997</v>
      </c>
      <c r="H31" s="91">
        <v>120821.02999999997</v>
      </c>
      <c r="I31" s="59"/>
      <c r="J31" s="59"/>
      <c r="K31" s="59"/>
      <c r="L31" s="59"/>
      <c r="M31" s="59"/>
      <c r="N31" s="59"/>
      <c r="O31" s="59"/>
      <c r="P31" s="59"/>
      <c r="Q31" s="65">
        <f t="shared" si="0"/>
        <v>542994.80499999993</v>
      </c>
      <c r="R31" s="51"/>
      <c r="S31" s="8"/>
      <c r="T31" s="10"/>
      <c r="U31" s="10"/>
      <c r="V31" s="10"/>
    </row>
    <row r="32" spans="1:22" ht="26.25" thickBot="1" x14ac:dyDescent="0.3">
      <c r="A32" s="99" t="s">
        <v>122</v>
      </c>
      <c r="B32" s="99" t="s">
        <v>123</v>
      </c>
      <c r="C32" s="94">
        <v>102408.4648</v>
      </c>
      <c r="D32" s="91">
        <v>89780.298500000004</v>
      </c>
      <c r="E32" s="91">
        <v>70490.043250000002</v>
      </c>
      <c r="F32" s="91">
        <v>75158.904486999993</v>
      </c>
      <c r="G32" s="91">
        <v>77923.81</v>
      </c>
      <c r="H32" s="91">
        <v>81470.330000000016</v>
      </c>
      <c r="I32" s="63"/>
      <c r="J32" s="63"/>
      <c r="K32" s="63"/>
      <c r="L32" s="63"/>
      <c r="M32" s="63"/>
      <c r="N32" s="63"/>
      <c r="O32" s="63"/>
      <c r="P32" s="63"/>
      <c r="Q32" s="65">
        <f t="shared" si="0"/>
        <v>497231.85103699996</v>
      </c>
      <c r="R32" s="51"/>
      <c r="S32" s="8"/>
      <c r="T32" s="10"/>
      <c r="U32" s="10"/>
      <c r="V32" s="10"/>
    </row>
    <row r="33" spans="1:18" s="3" customFormat="1" ht="16.5" thickBot="1" x14ac:dyDescent="0.3">
      <c r="A33" s="15" t="s">
        <v>124</v>
      </c>
      <c r="B33" s="15"/>
      <c r="C33" s="86">
        <f>SUM(C20:C32)</f>
        <v>1406918.9712800002</v>
      </c>
      <c r="D33" s="150">
        <f t="shared" ref="D33:P33" si="1">SUM(D20:D32)</f>
        <v>2158198.0299987001</v>
      </c>
      <c r="E33" s="16">
        <f t="shared" si="1"/>
        <v>2817200.1891806237</v>
      </c>
      <c r="F33" s="16">
        <f t="shared" si="1"/>
        <v>3235065.3123963992</v>
      </c>
      <c r="G33" s="16">
        <f t="shared" si="1"/>
        <v>2895156.1754999994</v>
      </c>
      <c r="H33" s="16">
        <f t="shared" si="1"/>
        <v>2470889.7749999999</v>
      </c>
      <c r="I33" s="45">
        <f t="shared" si="1"/>
        <v>0</v>
      </c>
      <c r="J33" s="45">
        <f t="shared" si="1"/>
        <v>0</v>
      </c>
      <c r="K33" s="45">
        <f t="shared" si="1"/>
        <v>0</v>
      </c>
      <c r="L33" s="45">
        <f t="shared" si="1"/>
        <v>0</v>
      </c>
      <c r="M33" s="45">
        <f t="shared" si="1"/>
        <v>0</v>
      </c>
      <c r="N33" s="45">
        <f t="shared" si="1"/>
        <v>0</v>
      </c>
      <c r="O33" s="45">
        <f t="shared" si="1"/>
        <v>0</v>
      </c>
      <c r="P33" s="45">
        <f t="shared" si="1"/>
        <v>0</v>
      </c>
      <c r="Q33" s="45">
        <f>SUM(C33:P33)+(C16+D16)</f>
        <v>15670018.843355725</v>
      </c>
      <c r="R33" s="134" t="s">
        <v>87</v>
      </c>
    </row>
    <row r="34" spans="1:18" x14ac:dyDescent="0.25">
      <c r="C34" s="12"/>
      <c r="D34" s="12"/>
      <c r="E34" s="12"/>
      <c r="F34" s="12"/>
      <c r="G34" s="12"/>
      <c r="H34" s="12"/>
      <c r="J34" s="12"/>
      <c r="K34" s="12"/>
      <c r="L34" s="12"/>
      <c r="M34" s="12"/>
      <c r="N34" s="12"/>
      <c r="O34" s="12"/>
      <c r="P34" s="12"/>
      <c r="Q34" s="12"/>
    </row>
    <row r="35" spans="1:18" ht="45" x14ac:dyDescent="0.25">
      <c r="A35" s="114" t="s">
        <v>125</v>
      </c>
    </row>
    <row r="37" spans="1:18" ht="104.25" customHeight="1" x14ac:dyDescent="0.25">
      <c r="A37" s="122" t="s">
        <v>126</v>
      </c>
    </row>
    <row r="41" spans="1:18" x14ac:dyDescent="0.25">
      <c r="C41"/>
      <c r="D41"/>
      <c r="E41"/>
      <c r="F41"/>
      <c r="G41"/>
      <c r="H41"/>
      <c r="I41"/>
      <c r="J41"/>
      <c r="K41"/>
      <c r="L41"/>
      <c r="M41"/>
      <c r="N41"/>
      <c r="O41"/>
      <c r="P41"/>
      <c r="Q41"/>
    </row>
    <row r="42" spans="1:18" x14ac:dyDescent="0.25">
      <c r="C42"/>
      <c r="D42"/>
      <c r="E42"/>
      <c r="F42"/>
      <c r="G42"/>
      <c r="H42"/>
      <c r="I42"/>
      <c r="J42"/>
      <c r="K42"/>
      <c r="L42"/>
      <c r="M42"/>
      <c r="N42"/>
      <c r="O42"/>
      <c r="P42"/>
      <c r="Q42"/>
    </row>
    <row r="43" spans="1:18" x14ac:dyDescent="0.25">
      <c r="C43"/>
      <c r="D43"/>
      <c r="E43"/>
      <c r="F43"/>
      <c r="G43"/>
      <c r="H43"/>
      <c r="I43"/>
      <c r="J43"/>
      <c r="K43"/>
      <c r="L43"/>
      <c r="M43"/>
      <c r="N43"/>
      <c r="O43"/>
      <c r="P43"/>
      <c r="Q43"/>
    </row>
    <row r="44" spans="1:18" x14ac:dyDescent="0.25">
      <c r="C44"/>
      <c r="D44"/>
      <c r="E44"/>
      <c r="F44"/>
      <c r="G44"/>
      <c r="H44"/>
      <c r="I44"/>
      <c r="J44"/>
      <c r="K44"/>
      <c r="L44"/>
      <c r="M44"/>
      <c r="N44"/>
      <c r="O44"/>
      <c r="P44"/>
      <c r="Q44"/>
    </row>
    <row r="45" spans="1:18" x14ac:dyDescent="0.25">
      <c r="C45"/>
      <c r="D45"/>
      <c r="E45"/>
      <c r="F45"/>
      <c r="G45"/>
      <c r="H45"/>
      <c r="I45"/>
      <c r="J45"/>
      <c r="K45"/>
      <c r="L45"/>
      <c r="M45"/>
      <c r="N45"/>
      <c r="O45"/>
      <c r="P45"/>
      <c r="Q45"/>
    </row>
    <row r="46" spans="1:18" x14ac:dyDescent="0.25">
      <c r="C46"/>
      <c r="D46"/>
      <c r="E46"/>
      <c r="F46"/>
      <c r="G46"/>
      <c r="H46"/>
      <c r="I46"/>
      <c r="J46"/>
      <c r="K46"/>
      <c r="L46"/>
      <c r="M46"/>
      <c r="N46"/>
      <c r="O46"/>
      <c r="P46"/>
      <c r="Q46"/>
    </row>
    <row r="47" spans="1:18" x14ac:dyDescent="0.25">
      <c r="C47"/>
      <c r="D47"/>
      <c r="E47"/>
      <c r="F47"/>
      <c r="G47"/>
      <c r="H47"/>
      <c r="I47"/>
      <c r="J47"/>
      <c r="K47"/>
      <c r="L47"/>
      <c r="M47"/>
      <c r="N47"/>
      <c r="O47"/>
      <c r="P47"/>
      <c r="Q47"/>
    </row>
    <row r="48" spans="1:18" x14ac:dyDescent="0.25">
      <c r="C48"/>
      <c r="D48"/>
      <c r="E48"/>
      <c r="F48"/>
      <c r="G48"/>
      <c r="H48"/>
      <c r="I48"/>
      <c r="J48"/>
      <c r="K48"/>
      <c r="L48"/>
      <c r="M48"/>
      <c r="N48"/>
      <c r="O48"/>
      <c r="P48"/>
      <c r="Q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sheetData>
  <sheetProtection algorithmName="SHA-512" hashValue="209G6zm6ELDknqMgjnsN2QxbcanIOKelqlHEZGtATM8sxR+y61wyKSPYr5i8HoCwxy8YS+JDkjM/d6/hOxic2Q==" saltValue="m3+EV694vtqBKiPDFErcgw==" spinCount="100000" sheet="1" objects="1" scenarios="1"/>
  <customSheetViews>
    <customSheetView guid="{9D8689BD-5DE1-44EE-AD85-AABB805F8C74}" topLeftCell="A31">
      <selection activeCell="N49" sqref="N49"/>
      <pageMargins left="0" right="0" top="0" bottom="0" header="0" footer="0"/>
      <pageSetup orientation="portrait" r:id="rId1"/>
    </customSheetView>
    <customSheetView guid="{524D39D6-D9FA-43B9-A02A-7383F59753BD}">
      <selection activeCell="K60" sqref="K60"/>
      <pageMargins left="0" right="0" top="0" bottom="0" header="0" footer="0"/>
      <pageSetup orientation="portrait" r:id="rId2"/>
    </customSheetView>
  </customSheetView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U62"/>
  <sheetViews>
    <sheetView topLeftCell="A8" zoomScale="80" zoomScaleNormal="80" workbookViewId="0">
      <pane xSplit="1" topLeftCell="B1" activePane="topRight" state="frozen"/>
      <selection pane="topRight" activeCell="H26" sqref="C26:H26"/>
    </sheetView>
  </sheetViews>
  <sheetFormatPr defaultColWidth="9.140625" defaultRowHeight="12.75" x14ac:dyDescent="0.2"/>
  <cols>
    <col min="1" max="1" width="59.85546875" style="39" customWidth="1"/>
    <col min="2" max="2" width="33.42578125" style="39" bestFit="1" customWidth="1"/>
    <col min="3" max="17" width="22.5703125" style="41" customWidth="1"/>
    <col min="18" max="18" width="45.85546875" style="39" customWidth="1"/>
    <col min="19" max="19" width="11.140625" style="39" customWidth="1"/>
    <col min="20" max="20" width="11.5703125" style="39" customWidth="1"/>
    <col min="21" max="21" width="13.42578125" style="39" customWidth="1"/>
    <col min="22" max="22" width="11.42578125" style="39" bestFit="1" customWidth="1"/>
    <col min="23" max="16384" width="9.140625" style="39"/>
  </cols>
  <sheetData>
    <row r="1" spans="1:21" s="6" customFormat="1" ht="15.75" x14ac:dyDescent="0.25">
      <c r="A1" s="129" t="str">
        <f>'1. Expenditures'!A1</f>
        <v>SOMAH Program Administrator</v>
      </c>
      <c r="C1" s="26"/>
      <c r="D1" s="26"/>
      <c r="E1" s="26"/>
      <c r="F1" s="26"/>
      <c r="G1" s="26"/>
      <c r="H1" s="26"/>
      <c r="I1" s="26"/>
      <c r="J1" s="26"/>
      <c r="K1" s="26"/>
      <c r="L1" s="26"/>
      <c r="M1" s="26"/>
      <c r="N1" s="26"/>
      <c r="O1" s="26"/>
      <c r="P1" s="26"/>
      <c r="Q1" s="26"/>
    </row>
    <row r="2" spans="1:21" x14ac:dyDescent="0.2">
      <c r="A2" s="189" t="str">
        <f>'1. Expenditures'!A2</f>
        <v>Reporting Date: January 31, 2025</v>
      </c>
      <c r="B2" s="6"/>
      <c r="C2" s="26"/>
      <c r="D2" s="26"/>
      <c r="E2" s="26"/>
      <c r="F2" s="26"/>
      <c r="G2" s="26"/>
      <c r="H2" s="26"/>
      <c r="I2" s="26"/>
      <c r="J2" s="26"/>
      <c r="K2" s="26"/>
      <c r="L2" s="26"/>
      <c r="M2" s="26"/>
      <c r="N2" s="26"/>
      <c r="O2" s="26"/>
      <c r="P2" s="26"/>
      <c r="Q2" s="26"/>
      <c r="R2" s="6"/>
      <c r="S2" s="6"/>
      <c r="T2" s="6"/>
      <c r="U2" s="6"/>
    </row>
    <row r="3" spans="1:21" x14ac:dyDescent="0.2">
      <c r="A3" s="64" t="str">
        <f>'1. Expenditures'!A3</f>
        <v>Reporting Data Through: December 31, 2024</v>
      </c>
      <c r="B3" s="24"/>
      <c r="C3" s="26"/>
      <c r="D3" s="26"/>
      <c r="E3" s="26"/>
      <c r="F3" s="26"/>
      <c r="G3" s="26"/>
      <c r="H3" s="26"/>
      <c r="I3" s="26"/>
      <c r="J3" s="26"/>
      <c r="K3" s="26"/>
      <c r="L3" s="26"/>
      <c r="M3" s="26"/>
      <c r="N3" s="26"/>
      <c r="O3" s="26"/>
      <c r="P3" s="26"/>
      <c r="Q3" s="26"/>
      <c r="R3" s="6"/>
      <c r="S3" s="6"/>
      <c r="T3" s="6"/>
      <c r="U3" s="6"/>
    </row>
    <row r="4" spans="1:21" x14ac:dyDescent="0.2">
      <c r="A4" s="64"/>
      <c r="B4" s="24"/>
      <c r="C4" s="26"/>
      <c r="D4" s="26"/>
      <c r="E4" s="26"/>
      <c r="F4" s="26"/>
      <c r="G4" s="26"/>
      <c r="H4" s="26"/>
      <c r="I4" s="26"/>
      <c r="J4" s="26"/>
      <c r="K4" s="26"/>
      <c r="L4" s="26"/>
      <c r="M4" s="26"/>
      <c r="N4" s="26"/>
      <c r="O4" s="26"/>
      <c r="P4" s="26"/>
      <c r="Q4" s="26"/>
      <c r="R4" s="6"/>
      <c r="S4" s="6"/>
      <c r="T4" s="6"/>
      <c r="U4" s="6"/>
    </row>
    <row r="5" spans="1:21" ht="26.25" thickBot="1" x14ac:dyDescent="0.25">
      <c r="A5" s="123" t="s">
        <v>376</v>
      </c>
      <c r="B5" s="24"/>
      <c r="C5" s="26"/>
      <c r="D5" s="26"/>
      <c r="E5" s="26"/>
      <c r="F5" s="26"/>
      <c r="G5" s="26"/>
      <c r="H5" s="26"/>
      <c r="I5" s="26"/>
      <c r="J5" s="26"/>
      <c r="K5" s="26"/>
      <c r="L5" s="26"/>
      <c r="M5" s="26"/>
      <c r="N5" s="26"/>
      <c r="O5" s="26"/>
      <c r="P5" s="26"/>
      <c r="Q5" s="26"/>
      <c r="R5" s="6"/>
      <c r="S5" s="6"/>
      <c r="T5" s="6"/>
      <c r="U5" s="6"/>
    </row>
    <row r="6" spans="1:21" s="3" customFormat="1" ht="16.5" thickBot="1" x14ac:dyDescent="0.3">
      <c r="A6" s="13" t="s">
        <v>127</v>
      </c>
      <c r="B6" s="17" t="s">
        <v>3</v>
      </c>
      <c r="C6" s="17">
        <v>2018</v>
      </c>
      <c r="D6" s="17" t="s">
        <v>44</v>
      </c>
      <c r="E6" s="25"/>
      <c r="F6" s="25"/>
      <c r="G6" s="25"/>
      <c r="H6" s="25"/>
      <c r="I6" s="25"/>
      <c r="J6" s="25"/>
      <c r="K6" s="25"/>
      <c r="L6" s="25"/>
      <c r="M6" s="25"/>
      <c r="N6" s="25"/>
      <c r="O6" s="25"/>
      <c r="P6" s="25"/>
      <c r="Q6" s="25"/>
      <c r="R6" s="2"/>
      <c r="S6" s="2"/>
      <c r="T6" s="2"/>
      <c r="U6" s="2"/>
    </row>
    <row r="7" spans="1:21" ht="54" customHeight="1" x14ac:dyDescent="0.2">
      <c r="A7" s="103" t="s">
        <v>128</v>
      </c>
      <c r="B7" s="108" t="s">
        <v>129</v>
      </c>
      <c r="C7" s="83">
        <v>590.73</v>
      </c>
      <c r="D7" s="83">
        <v>2369.5200000000004</v>
      </c>
      <c r="E7" s="26"/>
      <c r="F7" s="26"/>
      <c r="G7" s="26"/>
      <c r="H7" s="26"/>
      <c r="I7" s="26"/>
      <c r="J7" s="26"/>
      <c r="K7" s="26"/>
      <c r="L7" s="26"/>
      <c r="M7" s="26"/>
      <c r="N7" s="26"/>
      <c r="O7" s="26"/>
      <c r="P7" s="26"/>
      <c r="Q7" s="26"/>
      <c r="R7" s="6"/>
      <c r="S7" s="6"/>
      <c r="T7" s="6"/>
      <c r="U7" s="6"/>
    </row>
    <row r="8" spans="1:21" ht="78.75" customHeight="1" x14ac:dyDescent="0.2">
      <c r="A8" s="103" t="s">
        <v>130</v>
      </c>
      <c r="B8" s="106" t="s">
        <v>131</v>
      </c>
      <c r="C8" s="83">
        <v>12742.77</v>
      </c>
      <c r="D8" s="83">
        <v>20977.85</v>
      </c>
      <c r="E8" s="26"/>
      <c r="F8" s="26"/>
      <c r="G8" s="26"/>
      <c r="H8" s="26"/>
      <c r="I8" s="26"/>
      <c r="J8" s="26"/>
      <c r="K8" s="26"/>
      <c r="L8" s="26"/>
      <c r="M8" s="26"/>
      <c r="N8" s="26"/>
      <c r="O8" s="26"/>
      <c r="P8" s="26"/>
      <c r="Q8" s="26"/>
      <c r="R8" s="6"/>
      <c r="S8" s="6"/>
      <c r="T8" s="6"/>
      <c r="U8" s="6"/>
    </row>
    <row r="9" spans="1:21" ht="44.25" customHeight="1" x14ac:dyDescent="0.2">
      <c r="A9" s="103" t="s">
        <v>132</v>
      </c>
      <c r="B9" s="106" t="s">
        <v>133</v>
      </c>
      <c r="C9" s="84"/>
      <c r="D9" s="84">
        <v>0</v>
      </c>
      <c r="E9" s="26"/>
      <c r="F9" s="26"/>
      <c r="G9" s="26"/>
      <c r="H9" s="26"/>
      <c r="I9" s="26"/>
      <c r="J9" s="26"/>
      <c r="K9" s="26"/>
      <c r="L9" s="26"/>
      <c r="M9" s="26"/>
      <c r="N9" s="26"/>
      <c r="O9" s="26"/>
      <c r="P9" s="26"/>
      <c r="Q9" s="26"/>
      <c r="R9" s="6"/>
      <c r="S9" s="6"/>
      <c r="T9" s="6"/>
      <c r="U9" s="6"/>
    </row>
    <row r="10" spans="1:21" ht="25.5" x14ac:dyDescent="0.2">
      <c r="A10" s="103" t="s">
        <v>134</v>
      </c>
      <c r="B10" s="108" t="s">
        <v>135</v>
      </c>
      <c r="C10" s="85"/>
      <c r="D10" s="84">
        <v>2464.0400000000004</v>
      </c>
      <c r="E10" s="26"/>
      <c r="F10" s="26"/>
      <c r="G10" s="26"/>
      <c r="H10" s="26"/>
      <c r="I10" s="26"/>
      <c r="J10" s="26"/>
      <c r="K10" s="26"/>
      <c r="L10" s="26"/>
      <c r="M10" s="26"/>
      <c r="N10" s="26"/>
      <c r="O10" s="26"/>
      <c r="P10" s="26"/>
      <c r="Q10" s="26"/>
      <c r="R10" s="6"/>
      <c r="S10" s="6"/>
      <c r="T10" s="6"/>
      <c r="U10" s="6"/>
    </row>
    <row r="11" spans="1:21" ht="25.5" x14ac:dyDescent="0.2">
      <c r="A11" s="103" t="s">
        <v>136</v>
      </c>
      <c r="B11" s="106" t="s">
        <v>137</v>
      </c>
      <c r="C11" s="84"/>
      <c r="D11" s="84">
        <v>0</v>
      </c>
      <c r="E11" s="26"/>
      <c r="F11" s="26"/>
      <c r="G11" s="26"/>
      <c r="H11" s="26"/>
      <c r="I11" s="26"/>
      <c r="J11" s="26"/>
      <c r="K11" s="26"/>
      <c r="L11" s="26"/>
      <c r="M11" s="26"/>
      <c r="N11" s="26"/>
      <c r="O11" s="26"/>
      <c r="P11" s="26"/>
      <c r="Q11" s="26"/>
      <c r="R11" s="6"/>
      <c r="S11" s="6"/>
      <c r="T11" s="6"/>
      <c r="U11" s="6"/>
    </row>
    <row r="12" spans="1:21" ht="25.5" x14ac:dyDescent="0.2">
      <c r="A12" s="103" t="s">
        <v>138</v>
      </c>
      <c r="B12" s="106" t="s">
        <v>139</v>
      </c>
      <c r="C12" s="85"/>
      <c r="D12" s="85">
        <v>0</v>
      </c>
      <c r="E12" s="26"/>
      <c r="F12" s="26"/>
      <c r="G12" s="26"/>
      <c r="H12" s="26"/>
      <c r="I12" s="26"/>
      <c r="J12" s="26"/>
      <c r="K12" s="26"/>
      <c r="L12" s="26"/>
      <c r="M12" s="26"/>
      <c r="N12" s="26"/>
      <c r="O12" s="26"/>
      <c r="P12" s="26"/>
      <c r="Q12" s="26"/>
      <c r="R12" s="6"/>
      <c r="S12" s="6"/>
      <c r="T12" s="6"/>
      <c r="U12" s="6"/>
    </row>
    <row r="13" spans="1:21" ht="26.25" thickBot="1" x14ac:dyDescent="0.25">
      <c r="A13" s="103" t="s">
        <v>140</v>
      </c>
      <c r="B13" s="108" t="s">
        <v>141</v>
      </c>
      <c r="C13" s="85">
        <v>8715.9699999999993</v>
      </c>
      <c r="D13" s="85">
        <v>22061.165000000001</v>
      </c>
      <c r="E13" s="26"/>
      <c r="F13" s="26"/>
      <c r="G13" s="26"/>
      <c r="H13" s="26"/>
      <c r="I13" s="26"/>
      <c r="J13" s="26"/>
      <c r="K13" s="26"/>
      <c r="L13" s="26"/>
      <c r="M13" s="26"/>
      <c r="N13" s="26"/>
      <c r="O13" s="26"/>
      <c r="P13" s="26"/>
      <c r="Q13" s="26"/>
      <c r="R13" s="6"/>
      <c r="S13" s="6"/>
      <c r="T13" s="6"/>
      <c r="U13" s="6"/>
    </row>
    <row r="14" spans="1:21" s="3" customFormat="1" ht="16.5" thickBot="1" x14ac:dyDescent="0.3">
      <c r="A14" s="15" t="s">
        <v>61</v>
      </c>
      <c r="B14" s="15"/>
      <c r="C14" s="89">
        <f t="shared" ref="C14" si="0">SUM(C7:C13)</f>
        <v>22049.47</v>
      </c>
      <c r="D14" s="86">
        <f>SUM(D7:D13)</f>
        <v>47872.574999999997</v>
      </c>
      <c r="E14" s="25"/>
      <c r="F14" s="25"/>
      <c r="G14" s="25"/>
      <c r="H14" s="25"/>
      <c r="I14" s="25"/>
      <c r="J14" s="25"/>
      <c r="K14" s="25"/>
      <c r="L14" s="25"/>
      <c r="M14" s="25"/>
      <c r="N14" s="25"/>
      <c r="O14" s="25"/>
      <c r="P14" s="25"/>
      <c r="Q14" s="25"/>
      <c r="R14" s="2"/>
      <c r="S14" s="2"/>
      <c r="T14" s="2"/>
      <c r="U14" s="2"/>
    </row>
    <row r="15" spans="1:21" x14ac:dyDescent="0.2">
      <c r="A15" s="64"/>
      <c r="B15" s="24"/>
      <c r="C15" s="26"/>
      <c r="D15" s="26"/>
      <c r="E15" s="26"/>
      <c r="F15" s="26"/>
      <c r="G15" s="26"/>
      <c r="H15" s="26"/>
      <c r="I15" s="26"/>
      <c r="J15" s="26"/>
      <c r="K15" s="26"/>
      <c r="L15" s="26"/>
      <c r="M15" s="26"/>
      <c r="N15" s="26"/>
      <c r="O15" s="26"/>
      <c r="P15" s="26"/>
      <c r="Q15" s="26"/>
      <c r="R15" s="6"/>
      <c r="S15" s="6"/>
      <c r="T15" s="6"/>
      <c r="U15" s="6"/>
    </row>
    <row r="16" spans="1:21" x14ac:dyDescent="0.2">
      <c r="B16" s="24"/>
      <c r="C16" s="26"/>
      <c r="D16" s="26"/>
      <c r="E16" s="26"/>
      <c r="F16" s="26"/>
      <c r="G16" s="26"/>
      <c r="H16" s="26"/>
      <c r="I16" s="26"/>
      <c r="J16" s="26"/>
      <c r="K16" s="26"/>
      <c r="L16" s="26"/>
      <c r="M16" s="26"/>
      <c r="N16" s="26"/>
      <c r="O16" s="26"/>
      <c r="P16" s="26"/>
      <c r="Q16" s="26"/>
      <c r="R16" s="6"/>
      <c r="S16" s="6"/>
      <c r="T16" s="6"/>
      <c r="U16" s="6"/>
    </row>
    <row r="17" spans="1:21" ht="26.25" thickBot="1" x14ac:dyDescent="0.25">
      <c r="A17" s="123" t="s">
        <v>374</v>
      </c>
      <c r="B17" s="24"/>
      <c r="C17" s="26"/>
      <c r="D17" s="26"/>
      <c r="E17" s="26"/>
      <c r="F17" s="26"/>
      <c r="G17" s="26"/>
      <c r="H17" s="26"/>
      <c r="I17" s="26"/>
      <c r="J17" s="26"/>
      <c r="K17" s="26"/>
      <c r="L17" s="26"/>
      <c r="M17" s="26"/>
      <c r="N17" s="26"/>
      <c r="O17" s="26"/>
      <c r="P17" s="26"/>
      <c r="Q17" s="26"/>
      <c r="R17" s="6"/>
      <c r="S17" s="6"/>
      <c r="T17" s="6"/>
      <c r="U17" s="6"/>
    </row>
    <row r="18" spans="1:21" s="3" customFormat="1" ht="16.5" thickBot="1" x14ac:dyDescent="0.3">
      <c r="A18" s="13" t="s">
        <v>127</v>
      </c>
      <c r="B18" s="17" t="s">
        <v>3</v>
      </c>
      <c r="C18" s="17" t="s">
        <v>63</v>
      </c>
      <c r="D18" s="17">
        <v>2020</v>
      </c>
      <c r="E18" s="17">
        <v>2021</v>
      </c>
      <c r="F18" s="17">
        <v>2022</v>
      </c>
      <c r="G18" s="17">
        <v>2023</v>
      </c>
      <c r="H18" s="17">
        <v>2024</v>
      </c>
      <c r="I18" s="17">
        <v>2025</v>
      </c>
      <c r="J18" s="17">
        <v>2026</v>
      </c>
      <c r="K18" s="17">
        <v>2027</v>
      </c>
      <c r="L18" s="17">
        <v>2028</v>
      </c>
      <c r="M18" s="17">
        <v>2029</v>
      </c>
      <c r="N18" s="17">
        <v>2030</v>
      </c>
      <c r="O18" s="17">
        <v>2031</v>
      </c>
      <c r="P18" s="17">
        <v>2032</v>
      </c>
      <c r="Q18" s="220" t="s">
        <v>28</v>
      </c>
      <c r="R18" s="77" t="s">
        <v>64</v>
      </c>
    </row>
    <row r="19" spans="1:21" ht="41.45" customHeight="1" x14ac:dyDescent="0.25">
      <c r="A19" s="109" t="s">
        <v>142</v>
      </c>
      <c r="B19" s="106" t="s">
        <v>143</v>
      </c>
      <c r="C19" s="83">
        <v>120053.37500000004</v>
      </c>
      <c r="D19" s="91">
        <v>211061.17520000011</v>
      </c>
      <c r="E19" s="91">
        <v>217776.29000000004</v>
      </c>
      <c r="F19" s="91">
        <v>260989.43</v>
      </c>
      <c r="G19" s="91">
        <v>179000.33000000002</v>
      </c>
      <c r="H19" s="91">
        <v>190297.41</v>
      </c>
      <c r="I19" s="55"/>
      <c r="J19" s="55"/>
      <c r="K19" s="55"/>
      <c r="L19" s="55"/>
      <c r="M19" s="55"/>
      <c r="N19" s="55"/>
      <c r="O19" s="55"/>
      <c r="P19" s="55"/>
      <c r="Q19" s="219">
        <f>SUM(C19:P19)</f>
        <v>1179178.0102000001</v>
      </c>
      <c r="R19" s="51"/>
    </row>
    <row r="20" spans="1:21" ht="38.25" x14ac:dyDescent="0.25">
      <c r="A20" s="107" t="s">
        <v>144</v>
      </c>
      <c r="B20" s="108" t="s">
        <v>145</v>
      </c>
      <c r="C20" s="83">
        <v>16305.515000000001</v>
      </c>
      <c r="D20" s="91">
        <v>61789.408300000017</v>
      </c>
      <c r="E20" s="91">
        <v>79113.972500000003</v>
      </c>
      <c r="F20" s="91">
        <v>106954.65</v>
      </c>
      <c r="G20" s="91">
        <v>104860.39</v>
      </c>
      <c r="H20" s="91">
        <v>40195.360000000001</v>
      </c>
      <c r="I20" s="58"/>
      <c r="J20" s="58"/>
      <c r="K20" s="58"/>
      <c r="L20" s="58"/>
      <c r="M20" s="59"/>
      <c r="N20" s="54"/>
      <c r="O20" s="54"/>
      <c r="P20" s="54"/>
      <c r="Q20" s="219">
        <f t="shared" ref="Q20:Q25" si="1">SUM(C20:P20)</f>
        <v>409219.29580000002</v>
      </c>
      <c r="R20" s="51"/>
      <c r="S20" s="27"/>
    </row>
    <row r="21" spans="1:21" ht="38.25" x14ac:dyDescent="0.25">
      <c r="A21" s="107" t="s">
        <v>146</v>
      </c>
      <c r="B21" s="106" t="s">
        <v>147</v>
      </c>
      <c r="C21" s="84">
        <v>7934.9850000000006</v>
      </c>
      <c r="D21" s="91">
        <v>115572.30750000001</v>
      </c>
      <c r="E21" s="91">
        <v>96452.76999999999</v>
      </c>
      <c r="F21" s="91">
        <v>78693.87</v>
      </c>
      <c r="G21" s="91">
        <v>67642.14</v>
      </c>
      <c r="H21" s="91">
        <v>39629.360000000001</v>
      </c>
      <c r="I21" s="58"/>
      <c r="J21" s="58"/>
      <c r="K21" s="58"/>
      <c r="L21" s="58"/>
      <c r="M21" s="60"/>
      <c r="N21" s="58"/>
      <c r="O21" s="58"/>
      <c r="P21" s="58"/>
      <c r="Q21" s="219">
        <f t="shared" si="1"/>
        <v>405925.4325</v>
      </c>
      <c r="R21" s="51"/>
      <c r="S21" s="27"/>
    </row>
    <row r="22" spans="1:21" ht="25.5" x14ac:dyDescent="0.25">
      <c r="A22" s="109" t="s">
        <v>148</v>
      </c>
      <c r="B22" s="131" t="s">
        <v>137</v>
      </c>
      <c r="C22" s="85">
        <v>37170.637499999997</v>
      </c>
      <c r="D22" s="91">
        <v>35630.167500000003</v>
      </c>
      <c r="E22" s="91">
        <v>27813.292500000003</v>
      </c>
      <c r="F22" s="91">
        <v>27908.710000000003</v>
      </c>
      <c r="G22" s="91">
        <v>17967.53</v>
      </c>
      <c r="H22" s="91">
        <v>10817.78</v>
      </c>
      <c r="I22" s="58"/>
      <c r="J22" s="58"/>
      <c r="K22" s="58"/>
      <c r="L22" s="58"/>
      <c r="M22" s="59"/>
      <c r="N22" s="54"/>
      <c r="O22" s="54"/>
      <c r="P22" s="54"/>
      <c r="Q22" s="219">
        <f t="shared" si="1"/>
        <v>157308.11750000002</v>
      </c>
      <c r="R22" s="51"/>
      <c r="S22" s="27"/>
    </row>
    <row r="23" spans="1:21" ht="25.5" x14ac:dyDescent="0.25">
      <c r="A23" s="109" t="s">
        <v>149</v>
      </c>
      <c r="B23" s="106" t="s">
        <v>150</v>
      </c>
      <c r="C23" s="84">
        <v>5154.8600000000006</v>
      </c>
      <c r="D23" s="91">
        <v>10860.990000000002</v>
      </c>
      <c r="E23" s="91">
        <v>22621.727499999997</v>
      </c>
      <c r="F23" s="91">
        <v>18606</v>
      </c>
      <c r="G23" s="91">
        <v>5707.49</v>
      </c>
      <c r="H23" s="91">
        <v>241.01999999999998</v>
      </c>
      <c r="I23" s="58"/>
      <c r="J23" s="58"/>
      <c r="K23" s="58"/>
      <c r="L23" s="58"/>
      <c r="M23" s="59"/>
      <c r="N23" s="54"/>
      <c r="O23" s="54"/>
      <c r="P23" s="54"/>
      <c r="Q23" s="219">
        <f t="shared" si="1"/>
        <v>63192.087499999994</v>
      </c>
      <c r="R23" s="51"/>
      <c r="S23" s="27"/>
    </row>
    <row r="24" spans="1:21" ht="38.25" x14ac:dyDescent="0.25">
      <c r="A24" s="103" t="s">
        <v>151</v>
      </c>
      <c r="B24" s="108" t="s">
        <v>152</v>
      </c>
      <c r="C24" s="85">
        <v>46195.17</v>
      </c>
      <c r="D24" s="91">
        <v>59981.144999999997</v>
      </c>
      <c r="E24" s="91">
        <v>68001.6875</v>
      </c>
      <c r="F24" s="91">
        <v>56136.37</v>
      </c>
      <c r="G24" s="91">
        <v>67401.09</v>
      </c>
      <c r="H24" s="91">
        <v>27437.000000000004</v>
      </c>
      <c r="I24" s="58"/>
      <c r="J24" s="58"/>
      <c r="K24" s="58"/>
      <c r="L24" s="58"/>
      <c r="M24" s="60"/>
      <c r="N24" s="58"/>
      <c r="O24" s="58"/>
      <c r="P24" s="58"/>
      <c r="Q24" s="219">
        <f t="shared" si="1"/>
        <v>325152.46250000002</v>
      </c>
      <c r="R24" s="51"/>
      <c r="S24" s="27"/>
    </row>
    <row r="25" spans="1:21" ht="26.25" thickBot="1" x14ac:dyDescent="0.3">
      <c r="A25" s="109" t="s">
        <v>153</v>
      </c>
      <c r="B25" s="106" t="s">
        <v>154</v>
      </c>
      <c r="C25" s="85">
        <v>1340.0900000000001</v>
      </c>
      <c r="D25" s="91">
        <v>2431.5149999999999</v>
      </c>
      <c r="E25" s="91">
        <v>455.58000000000004</v>
      </c>
      <c r="F25" s="91">
        <v>3610.67</v>
      </c>
      <c r="G25" s="91">
        <v>448.79</v>
      </c>
      <c r="H25" s="91">
        <v>3002.83</v>
      </c>
      <c r="I25" s="58"/>
      <c r="J25" s="58"/>
      <c r="K25" s="58"/>
      <c r="L25" s="58"/>
      <c r="M25" s="60"/>
      <c r="N25" s="58"/>
      <c r="O25" s="58"/>
      <c r="P25" s="58"/>
      <c r="Q25" s="219">
        <f t="shared" si="1"/>
        <v>11289.475</v>
      </c>
      <c r="R25" s="132"/>
      <c r="S25" s="27"/>
    </row>
    <row r="26" spans="1:21" s="3" customFormat="1" ht="16.5" thickBot="1" x14ac:dyDescent="0.3">
      <c r="A26" s="15" t="s">
        <v>155</v>
      </c>
      <c r="B26" s="15"/>
      <c r="C26" s="86">
        <f t="shared" ref="C26:P26" si="2">SUM(C19:C25)</f>
        <v>234154.63250000004</v>
      </c>
      <c r="D26" s="150">
        <f t="shared" si="2"/>
        <v>497326.70850000012</v>
      </c>
      <c r="E26" s="16">
        <f t="shared" si="2"/>
        <v>512235.32000000007</v>
      </c>
      <c r="F26" s="16">
        <f t="shared" si="2"/>
        <v>552899.70000000007</v>
      </c>
      <c r="G26" s="16">
        <f t="shared" si="2"/>
        <v>443027.75999999995</v>
      </c>
      <c r="H26" s="16">
        <f t="shared" si="2"/>
        <v>311620.76000000007</v>
      </c>
      <c r="I26" s="16">
        <f t="shared" si="2"/>
        <v>0</v>
      </c>
      <c r="J26" s="16">
        <f t="shared" si="2"/>
        <v>0</v>
      </c>
      <c r="K26" s="16">
        <f t="shared" si="2"/>
        <v>0</v>
      </c>
      <c r="L26" s="16">
        <f t="shared" si="2"/>
        <v>0</v>
      </c>
      <c r="M26" s="16">
        <f t="shared" si="2"/>
        <v>0</v>
      </c>
      <c r="N26" s="16">
        <f t="shared" si="2"/>
        <v>0</v>
      </c>
      <c r="O26" s="16">
        <f t="shared" si="2"/>
        <v>0</v>
      </c>
      <c r="P26" s="16">
        <f t="shared" si="2"/>
        <v>0</v>
      </c>
      <c r="Q26" s="78">
        <f>SUM(C26:P26)+C14+D14</f>
        <v>2621186.9260000009</v>
      </c>
      <c r="R26" s="136" t="s">
        <v>87</v>
      </c>
    </row>
    <row r="27" spans="1:21" x14ac:dyDescent="0.2">
      <c r="C27" s="26"/>
      <c r="D27" s="26"/>
      <c r="E27" s="26"/>
      <c r="F27" s="26"/>
      <c r="G27" s="26"/>
      <c r="H27" s="26"/>
      <c r="I27" s="26"/>
      <c r="J27" s="26"/>
      <c r="L27" s="26"/>
      <c r="M27" s="26"/>
      <c r="N27" s="26"/>
      <c r="O27" s="26"/>
      <c r="P27" s="26"/>
      <c r="Q27" s="26"/>
    </row>
    <row r="28" spans="1:21" ht="104.25" customHeight="1" x14ac:dyDescent="0.2">
      <c r="A28" s="122" t="s">
        <v>156</v>
      </c>
    </row>
    <row r="34" s="39" customFormat="1" x14ac:dyDescent="0.2"/>
    <row r="35" s="39" customFormat="1" x14ac:dyDescent="0.2"/>
    <row r="36" s="39" customFormat="1" x14ac:dyDescent="0.2"/>
    <row r="37" s="39" customFormat="1" x14ac:dyDescent="0.2"/>
    <row r="38" s="39" customFormat="1" x14ac:dyDescent="0.2"/>
    <row r="39" s="39" customFormat="1" x14ac:dyDescent="0.2"/>
    <row r="40" s="39" customFormat="1" x14ac:dyDescent="0.2"/>
    <row r="41" s="39" customFormat="1" x14ac:dyDescent="0.2"/>
    <row r="42" s="39" customFormat="1" x14ac:dyDescent="0.2"/>
    <row r="43" s="39" customFormat="1" x14ac:dyDescent="0.2"/>
    <row r="44" s="39" customFormat="1" x14ac:dyDescent="0.2"/>
    <row r="45" s="39" customFormat="1" x14ac:dyDescent="0.2"/>
    <row r="46" s="39" customFormat="1" x14ac:dyDescent="0.2"/>
    <row r="47" s="39" customFormat="1" x14ac:dyDescent="0.2"/>
    <row r="48" s="39" customFormat="1" x14ac:dyDescent="0.2"/>
    <row r="49" s="39" customFormat="1" x14ac:dyDescent="0.2"/>
    <row r="50" s="39" customFormat="1" x14ac:dyDescent="0.2"/>
    <row r="51" s="39" customFormat="1" x14ac:dyDescent="0.2"/>
    <row r="52" s="39" customFormat="1" x14ac:dyDescent="0.2"/>
    <row r="53" s="39" customFormat="1" x14ac:dyDescent="0.2"/>
    <row r="55" s="39" customFormat="1" x14ac:dyDescent="0.2"/>
    <row r="56" s="39" customFormat="1" x14ac:dyDescent="0.2"/>
    <row r="57" s="39" customFormat="1" x14ac:dyDescent="0.2"/>
    <row r="58" s="39" customFormat="1" x14ac:dyDescent="0.2"/>
    <row r="59" s="39" customFormat="1" x14ac:dyDescent="0.2"/>
    <row r="60" s="39" customFormat="1" x14ac:dyDescent="0.2"/>
    <row r="61" s="39" customFormat="1" x14ac:dyDescent="0.2"/>
    <row r="62" s="39" customFormat="1" x14ac:dyDescent="0.2"/>
  </sheetData>
  <sheetProtection algorithmName="SHA-512" hashValue="1M0dVpwQp/RjYzqWnbX+U4BsHJ7dO1xtv9S5U74gocGtUXJcaX5XD+FZFAuUepyWPg/1jGzbeHISh0fNwo251A==" saltValue="Bfa6SfKNg+zrCXp77YYOlw=="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V47"/>
  <sheetViews>
    <sheetView zoomScale="80" zoomScaleNormal="80" workbookViewId="0">
      <pane xSplit="1" topLeftCell="B1" activePane="topRight" state="frozen"/>
      <selection pane="topRight" activeCell="I23" sqref="I23"/>
    </sheetView>
  </sheetViews>
  <sheetFormatPr defaultColWidth="9.140625" defaultRowHeight="12.75" x14ac:dyDescent="0.2"/>
  <cols>
    <col min="1" max="1" width="64.5703125" style="39" bestFit="1" customWidth="1"/>
    <col min="2" max="2" width="27.85546875" style="39" customWidth="1"/>
    <col min="3" max="18" width="22" style="41" customWidth="1"/>
    <col min="19" max="19" width="45.85546875" style="39" customWidth="1"/>
    <col min="20" max="20" width="11.140625" style="39" customWidth="1"/>
    <col min="21" max="21" width="11.5703125" style="39" customWidth="1"/>
    <col min="22" max="22" width="13.42578125" style="39" customWidth="1"/>
    <col min="23" max="23" width="11.42578125" style="39" bestFit="1" customWidth="1"/>
    <col min="24" max="16384" width="9.140625" style="39"/>
  </cols>
  <sheetData>
    <row r="1" spans="1:22" s="6" customFormat="1" ht="15.75" x14ac:dyDescent="0.25">
      <c r="A1" s="129" t="str">
        <f>'1. Expenditures'!A1</f>
        <v>SOMAH Program Administrator</v>
      </c>
      <c r="C1" s="26"/>
      <c r="D1" s="26"/>
      <c r="E1" s="26"/>
      <c r="F1" s="26"/>
      <c r="G1" s="26"/>
      <c r="H1" s="26"/>
      <c r="I1" s="26"/>
      <c r="J1" s="26"/>
      <c r="K1" s="26"/>
      <c r="L1" s="26"/>
      <c r="M1" s="26"/>
      <c r="N1" s="26"/>
      <c r="O1" s="26"/>
      <c r="P1" s="26"/>
      <c r="Q1" s="26"/>
      <c r="R1" s="26"/>
    </row>
    <row r="2" spans="1:22" x14ac:dyDescent="0.2">
      <c r="A2" s="189" t="str">
        <f>'1. Expenditures'!A2</f>
        <v>Reporting Date: January 31, 2025</v>
      </c>
      <c r="B2" s="6"/>
      <c r="C2" s="26"/>
      <c r="D2" s="26"/>
      <c r="E2" s="26"/>
      <c r="F2" s="26"/>
      <c r="G2" s="26"/>
      <c r="H2" s="26"/>
      <c r="I2" s="26"/>
      <c r="J2" s="26"/>
      <c r="K2" s="26"/>
      <c r="L2" s="26"/>
      <c r="M2" s="26"/>
      <c r="N2" s="26"/>
      <c r="O2" s="26"/>
      <c r="P2" s="26"/>
      <c r="Q2" s="26"/>
      <c r="R2" s="26"/>
      <c r="S2" s="6"/>
      <c r="T2" s="6"/>
      <c r="U2" s="6"/>
      <c r="V2" s="6"/>
    </row>
    <row r="3" spans="1:22" x14ac:dyDescent="0.2">
      <c r="A3" s="188" t="str">
        <f>'1. Expenditures'!A3</f>
        <v>Reporting Data Through: December 31, 2024</v>
      </c>
      <c r="B3" s="24"/>
      <c r="C3" s="26"/>
      <c r="D3" s="26"/>
      <c r="E3" s="26"/>
      <c r="F3" s="26"/>
      <c r="G3" s="26"/>
      <c r="H3" s="26"/>
      <c r="I3" s="26"/>
      <c r="J3" s="26"/>
      <c r="K3" s="26"/>
      <c r="L3" s="26"/>
      <c r="M3" s="26"/>
      <c r="N3" s="26"/>
      <c r="O3" s="26"/>
      <c r="P3" s="26"/>
      <c r="Q3" s="26"/>
      <c r="R3" s="26"/>
      <c r="S3" s="6"/>
      <c r="T3" s="6"/>
      <c r="U3" s="6"/>
      <c r="V3" s="6"/>
    </row>
    <row r="4" spans="1:22" x14ac:dyDescent="0.2">
      <c r="A4" s="23"/>
      <c r="B4" s="24"/>
      <c r="C4" s="26"/>
      <c r="D4" s="26"/>
      <c r="E4" s="26"/>
      <c r="F4" s="26"/>
      <c r="G4" s="26"/>
      <c r="H4" s="26"/>
      <c r="I4" s="26"/>
      <c r="J4" s="26"/>
      <c r="K4" s="26"/>
      <c r="L4" s="26"/>
      <c r="M4" s="26"/>
      <c r="N4" s="26"/>
      <c r="O4" s="26"/>
      <c r="P4" s="26"/>
      <c r="Q4" s="26"/>
      <c r="R4" s="26"/>
      <c r="S4" s="6"/>
      <c r="T4" s="6"/>
      <c r="U4" s="6"/>
      <c r="V4" s="6"/>
    </row>
    <row r="5" spans="1:22" ht="13.5" thickBot="1" x14ac:dyDescent="0.25">
      <c r="A5" s="23" t="s">
        <v>157</v>
      </c>
      <c r="B5" s="24"/>
      <c r="C5" s="26"/>
      <c r="D5" s="26"/>
      <c r="E5" s="26"/>
      <c r="F5" s="26"/>
      <c r="G5" s="26"/>
      <c r="H5" s="26"/>
      <c r="I5" s="26"/>
      <c r="J5" s="26"/>
      <c r="K5" s="26"/>
      <c r="L5" s="26"/>
      <c r="M5" s="26"/>
      <c r="N5" s="26"/>
      <c r="O5" s="26"/>
      <c r="P5" s="26"/>
      <c r="Q5" s="26"/>
      <c r="R5" s="26"/>
      <c r="S5" s="6"/>
      <c r="T5" s="6"/>
      <c r="U5" s="6"/>
      <c r="V5" s="6"/>
    </row>
    <row r="6" spans="1:22" s="3" customFormat="1" ht="16.5" thickBot="1" x14ac:dyDescent="0.3">
      <c r="A6" s="13" t="s">
        <v>158</v>
      </c>
      <c r="B6" s="17" t="s">
        <v>3</v>
      </c>
      <c r="C6" s="17">
        <v>2018</v>
      </c>
      <c r="D6" s="17">
        <v>2019</v>
      </c>
      <c r="E6" s="17">
        <v>2020</v>
      </c>
      <c r="F6" s="17">
        <v>2021</v>
      </c>
      <c r="G6" s="17">
        <v>2022</v>
      </c>
      <c r="H6" s="17">
        <v>2023</v>
      </c>
      <c r="I6" s="17">
        <v>2024</v>
      </c>
      <c r="J6" s="17">
        <v>2025</v>
      </c>
      <c r="K6" s="17">
        <v>2026</v>
      </c>
      <c r="L6" s="17">
        <v>2027</v>
      </c>
      <c r="M6" s="17">
        <v>2028</v>
      </c>
      <c r="N6" s="17">
        <v>2029</v>
      </c>
      <c r="O6" s="17">
        <v>2030</v>
      </c>
      <c r="P6" s="17">
        <v>2031</v>
      </c>
      <c r="Q6" s="17">
        <v>2032</v>
      </c>
      <c r="R6" s="18" t="s">
        <v>28</v>
      </c>
      <c r="S6" s="14" t="s">
        <v>64</v>
      </c>
    </row>
    <row r="7" spans="1:22" ht="25.5" customHeight="1" x14ac:dyDescent="0.25">
      <c r="A7" s="103" t="s">
        <v>159</v>
      </c>
      <c r="B7" s="110" t="s">
        <v>160</v>
      </c>
      <c r="C7" s="57">
        <v>0</v>
      </c>
      <c r="D7" s="85">
        <v>24053.217500000002</v>
      </c>
      <c r="E7" s="91">
        <v>5759.9400000000005</v>
      </c>
      <c r="F7" s="91">
        <v>9410.7274999999991</v>
      </c>
      <c r="G7" s="91">
        <v>23777.971217499999</v>
      </c>
      <c r="H7" s="91">
        <v>18075.584999999999</v>
      </c>
      <c r="I7" s="91">
        <v>25095.172500000001</v>
      </c>
      <c r="J7" s="58"/>
      <c r="K7" s="58"/>
      <c r="L7" s="60"/>
      <c r="M7" s="58"/>
      <c r="N7" s="58"/>
      <c r="O7" s="58"/>
      <c r="P7" s="58"/>
      <c r="Q7" s="58"/>
      <c r="R7" s="11">
        <f>SUM(C7:Q7)</f>
        <v>106172.61371749999</v>
      </c>
      <c r="S7" s="51"/>
      <c r="T7" s="27"/>
    </row>
    <row r="8" spans="1:22" ht="64.5" customHeight="1" x14ac:dyDescent="0.25">
      <c r="A8" s="103" t="s">
        <v>161</v>
      </c>
      <c r="B8" s="110" t="s">
        <v>162</v>
      </c>
      <c r="C8" s="57">
        <v>0</v>
      </c>
      <c r="D8" s="84">
        <v>188624.61000000002</v>
      </c>
      <c r="E8" s="91">
        <v>151267.528743</v>
      </c>
      <c r="F8" s="91">
        <v>174217.03090000004</v>
      </c>
      <c r="G8" s="91">
        <v>212405.28621749999</v>
      </c>
      <c r="H8" s="91">
        <v>278811.15000000002</v>
      </c>
      <c r="I8" s="91">
        <v>376871.1</v>
      </c>
      <c r="J8" s="58"/>
      <c r="K8" s="58"/>
      <c r="L8" s="60"/>
      <c r="M8" s="58"/>
      <c r="N8" s="58"/>
      <c r="O8" s="58"/>
      <c r="P8" s="58"/>
      <c r="Q8" s="58"/>
      <c r="R8" s="11">
        <f t="shared" ref="R8:R10" si="0">SUM(C8:Q8)</f>
        <v>1382196.7058605</v>
      </c>
      <c r="S8" s="51"/>
      <c r="T8" s="27"/>
    </row>
    <row r="9" spans="1:22" ht="89.25" customHeight="1" x14ac:dyDescent="0.25">
      <c r="A9" s="103" t="s">
        <v>163</v>
      </c>
      <c r="B9" s="110" t="s">
        <v>164</v>
      </c>
      <c r="C9" s="57">
        <v>0</v>
      </c>
      <c r="D9" s="84">
        <v>1534.3200000000002</v>
      </c>
      <c r="E9" s="91">
        <v>694.58999999999992</v>
      </c>
      <c r="F9" s="91">
        <v>647.29</v>
      </c>
      <c r="G9" s="91">
        <v>225065.13</v>
      </c>
      <c r="H9" s="91">
        <v>134405.935</v>
      </c>
      <c r="I9" s="91">
        <v>97650.294999999984</v>
      </c>
      <c r="J9" s="58"/>
      <c r="K9" s="58"/>
      <c r="L9" s="60"/>
      <c r="M9" s="58"/>
      <c r="N9" s="58"/>
      <c r="O9" s="58"/>
      <c r="P9" s="58"/>
      <c r="Q9" s="58"/>
      <c r="R9" s="11">
        <f t="shared" si="0"/>
        <v>459997.56</v>
      </c>
      <c r="S9" s="51"/>
      <c r="T9" s="27"/>
    </row>
    <row r="10" spans="1:22" ht="66.75" customHeight="1" thickBot="1" x14ac:dyDescent="0.3">
      <c r="A10" s="103" t="s">
        <v>165</v>
      </c>
      <c r="B10" s="110" t="s">
        <v>166</v>
      </c>
      <c r="C10" s="57">
        <v>0</v>
      </c>
      <c r="D10" s="190">
        <v>18728.497499999998</v>
      </c>
      <c r="E10" s="91">
        <v>28872.182500000003</v>
      </c>
      <c r="F10" s="91">
        <v>46763.915000000001</v>
      </c>
      <c r="G10" s="91">
        <v>32807.214999999997</v>
      </c>
      <c r="H10" s="91">
        <v>15857.094999999999</v>
      </c>
      <c r="I10" s="91">
        <v>33013.507499999992</v>
      </c>
      <c r="J10" s="60"/>
      <c r="K10" s="60"/>
      <c r="L10" s="60"/>
      <c r="M10" s="60"/>
      <c r="N10" s="60"/>
      <c r="O10" s="60"/>
      <c r="P10" s="58"/>
      <c r="Q10" s="58"/>
      <c r="R10" s="11">
        <f t="shared" si="0"/>
        <v>176042.41249999998</v>
      </c>
      <c r="S10" s="191"/>
    </row>
    <row r="11" spans="1:22" s="3" customFormat="1" ht="16.5" thickBot="1" x14ac:dyDescent="0.3">
      <c r="A11" s="46" t="s">
        <v>167</v>
      </c>
      <c r="B11" s="15"/>
      <c r="C11" s="16">
        <f t="shared" ref="C11:Q11" si="1">SUM(C7:C10)</f>
        <v>0</v>
      </c>
      <c r="D11" s="86">
        <f t="shared" si="1"/>
        <v>232940.64500000002</v>
      </c>
      <c r="E11" s="150">
        <f t="shared" si="1"/>
        <v>186594.241243</v>
      </c>
      <c r="F11" s="16">
        <f t="shared" si="1"/>
        <v>231038.96340000007</v>
      </c>
      <c r="G11" s="16">
        <f t="shared" si="1"/>
        <v>494055.60243500001</v>
      </c>
      <c r="H11" s="16">
        <f t="shared" si="1"/>
        <v>447149.76500000001</v>
      </c>
      <c r="I11" s="16">
        <f t="shared" si="1"/>
        <v>532630.07499999995</v>
      </c>
      <c r="J11" s="16">
        <f t="shared" si="1"/>
        <v>0</v>
      </c>
      <c r="K11" s="16">
        <f t="shared" si="1"/>
        <v>0</v>
      </c>
      <c r="L11" s="16">
        <f t="shared" si="1"/>
        <v>0</v>
      </c>
      <c r="M11" s="16">
        <f t="shared" si="1"/>
        <v>0</v>
      </c>
      <c r="N11" s="16">
        <f t="shared" si="1"/>
        <v>0</v>
      </c>
      <c r="O11" s="16">
        <f t="shared" si="1"/>
        <v>0</v>
      </c>
      <c r="P11" s="16">
        <f t="shared" si="1"/>
        <v>0</v>
      </c>
      <c r="Q11" s="16">
        <f t="shared" si="1"/>
        <v>0</v>
      </c>
      <c r="R11" s="79">
        <f>SUM(C11:Q11)</f>
        <v>2124409.2920780005</v>
      </c>
      <c r="S11" s="14"/>
    </row>
    <row r="12" spans="1:22" x14ac:dyDescent="0.2">
      <c r="D12" s="26"/>
      <c r="E12" s="26"/>
      <c r="K12" s="26"/>
      <c r="L12" s="26"/>
      <c r="M12" s="26"/>
      <c r="N12" s="26"/>
      <c r="O12" s="26"/>
      <c r="P12" s="26"/>
      <c r="Q12" s="26"/>
      <c r="R12" s="26"/>
    </row>
    <row r="17" spans="3:18" x14ac:dyDescent="0.2">
      <c r="D17" s="140"/>
    </row>
    <row r="19" spans="3:18" x14ac:dyDescent="0.2">
      <c r="C19" s="39"/>
      <c r="D19" s="39"/>
      <c r="E19" s="39"/>
      <c r="F19" s="39"/>
      <c r="G19" s="39"/>
      <c r="H19" s="39"/>
      <c r="I19" s="39"/>
      <c r="J19" s="39"/>
      <c r="K19" s="39"/>
      <c r="L19" s="39"/>
      <c r="M19" s="39"/>
      <c r="N19" s="39"/>
      <c r="O19" s="39"/>
      <c r="P19" s="39"/>
      <c r="Q19" s="39"/>
      <c r="R19" s="39"/>
    </row>
    <row r="20" spans="3:18" x14ac:dyDescent="0.2">
      <c r="C20" s="39"/>
      <c r="D20" s="39"/>
      <c r="E20" s="39"/>
      <c r="F20" s="39"/>
      <c r="G20" s="39"/>
      <c r="H20" s="39"/>
      <c r="I20" s="39"/>
      <c r="J20" s="39"/>
      <c r="K20" s="39"/>
      <c r="L20" s="39"/>
      <c r="M20" s="39"/>
      <c r="N20" s="39"/>
      <c r="O20" s="39"/>
      <c r="P20" s="39"/>
      <c r="Q20" s="39"/>
      <c r="R20" s="39"/>
    </row>
    <row r="21" spans="3:18" x14ac:dyDescent="0.2">
      <c r="C21" s="39"/>
      <c r="D21" s="39"/>
      <c r="E21" s="39"/>
      <c r="F21" s="39"/>
      <c r="G21" s="39"/>
      <c r="H21" s="39"/>
      <c r="I21" s="39"/>
      <c r="J21" s="39"/>
      <c r="K21" s="39"/>
      <c r="L21" s="39"/>
      <c r="M21" s="39"/>
      <c r="N21" s="39"/>
      <c r="O21" s="39"/>
      <c r="P21" s="39"/>
      <c r="Q21" s="39"/>
      <c r="R21" s="39"/>
    </row>
    <row r="22" spans="3:18" x14ac:dyDescent="0.2">
      <c r="C22" s="39"/>
      <c r="D22" s="39"/>
      <c r="E22" s="39"/>
      <c r="F22" s="39"/>
      <c r="G22" s="39"/>
      <c r="H22" s="39"/>
      <c r="I22" s="39"/>
      <c r="J22" s="39"/>
      <c r="K22" s="39"/>
      <c r="L22" s="39"/>
      <c r="M22" s="39"/>
      <c r="N22" s="39"/>
      <c r="O22" s="39"/>
      <c r="P22" s="39"/>
      <c r="Q22" s="39"/>
      <c r="R22" s="39"/>
    </row>
    <row r="23" spans="3:18" x14ac:dyDescent="0.2">
      <c r="C23" s="39"/>
      <c r="D23" s="39"/>
      <c r="E23" s="39"/>
      <c r="F23" s="39"/>
      <c r="G23" s="39"/>
      <c r="H23" s="39"/>
      <c r="I23" s="39"/>
      <c r="J23" s="39"/>
      <c r="K23" s="39"/>
      <c r="L23" s="39"/>
      <c r="M23" s="39"/>
      <c r="N23" s="39"/>
      <c r="O23" s="39"/>
      <c r="P23" s="39"/>
      <c r="Q23" s="39"/>
      <c r="R23" s="39"/>
    </row>
    <row r="24" spans="3:18" x14ac:dyDescent="0.2">
      <c r="C24" s="39"/>
      <c r="D24" s="39"/>
      <c r="E24" s="39"/>
      <c r="F24" s="39"/>
      <c r="G24" s="39"/>
      <c r="H24" s="39"/>
      <c r="I24" s="39"/>
      <c r="J24" s="39"/>
      <c r="K24" s="39"/>
      <c r="L24" s="39"/>
      <c r="M24" s="39"/>
      <c r="N24" s="39"/>
      <c r="O24" s="39"/>
      <c r="P24" s="39"/>
      <c r="Q24" s="39"/>
      <c r="R24" s="39"/>
    </row>
    <row r="25" spans="3:18" x14ac:dyDescent="0.2">
      <c r="C25" s="39"/>
      <c r="D25" s="39"/>
      <c r="E25" s="39"/>
      <c r="F25" s="39"/>
      <c r="G25" s="39"/>
      <c r="H25" s="39"/>
      <c r="I25" s="39"/>
      <c r="J25" s="39"/>
      <c r="K25" s="39"/>
      <c r="L25" s="39"/>
      <c r="M25" s="39"/>
      <c r="N25" s="39"/>
      <c r="O25" s="39"/>
      <c r="P25" s="39"/>
      <c r="Q25" s="39"/>
      <c r="R25" s="39"/>
    </row>
    <row r="26" spans="3:18" x14ac:dyDescent="0.2">
      <c r="C26" s="39"/>
      <c r="D26" s="39"/>
      <c r="E26" s="39"/>
      <c r="F26" s="39"/>
      <c r="G26" s="39"/>
      <c r="H26" s="39"/>
      <c r="I26" s="39"/>
      <c r="J26" s="39"/>
      <c r="K26" s="39"/>
      <c r="L26" s="39"/>
      <c r="M26" s="39"/>
      <c r="N26" s="39"/>
      <c r="O26" s="39"/>
      <c r="P26" s="39"/>
      <c r="Q26" s="39"/>
      <c r="R26" s="39"/>
    </row>
    <row r="27" spans="3:18" x14ac:dyDescent="0.2">
      <c r="C27" s="39"/>
      <c r="D27" s="39"/>
      <c r="E27" s="39"/>
      <c r="F27" s="39"/>
      <c r="G27" s="39"/>
      <c r="H27" s="39"/>
      <c r="I27" s="39"/>
      <c r="J27" s="39"/>
      <c r="K27" s="39"/>
      <c r="L27" s="39"/>
      <c r="M27" s="39"/>
      <c r="N27" s="39"/>
      <c r="O27" s="39"/>
      <c r="P27" s="39"/>
      <c r="Q27" s="39"/>
      <c r="R27" s="39"/>
    </row>
    <row r="28" spans="3:18" x14ac:dyDescent="0.2">
      <c r="C28" s="39"/>
      <c r="D28" s="39"/>
      <c r="E28" s="39"/>
      <c r="F28" s="39"/>
      <c r="G28" s="39"/>
      <c r="H28" s="39"/>
      <c r="I28" s="39"/>
      <c r="J28" s="39"/>
      <c r="K28" s="39"/>
      <c r="L28" s="39"/>
      <c r="M28" s="39"/>
      <c r="N28" s="39"/>
      <c r="O28" s="39"/>
      <c r="P28" s="39"/>
      <c r="Q28" s="39"/>
      <c r="R28" s="39"/>
    </row>
    <row r="29" spans="3:18" x14ac:dyDescent="0.2">
      <c r="C29" s="39"/>
      <c r="D29" s="39"/>
      <c r="E29" s="39"/>
      <c r="F29" s="39"/>
      <c r="G29" s="39"/>
      <c r="H29" s="39"/>
      <c r="I29" s="39"/>
      <c r="J29" s="39"/>
      <c r="K29" s="39"/>
      <c r="L29" s="39"/>
      <c r="M29" s="39"/>
      <c r="N29" s="39"/>
      <c r="O29" s="39"/>
      <c r="P29" s="39"/>
      <c r="Q29" s="39"/>
      <c r="R29" s="39"/>
    </row>
    <row r="30" spans="3:18" x14ac:dyDescent="0.2">
      <c r="C30" s="39"/>
      <c r="D30" s="39"/>
      <c r="E30" s="39"/>
      <c r="F30" s="39"/>
      <c r="G30" s="39"/>
      <c r="H30" s="39"/>
      <c r="I30" s="39"/>
      <c r="J30" s="39"/>
      <c r="K30" s="39"/>
      <c r="L30" s="39"/>
      <c r="M30" s="39"/>
      <c r="N30" s="39"/>
      <c r="O30" s="39"/>
      <c r="P30" s="39"/>
      <c r="Q30" s="39"/>
      <c r="R30" s="39"/>
    </row>
    <row r="31" spans="3:18" x14ac:dyDescent="0.2">
      <c r="C31" s="39"/>
      <c r="D31" s="39"/>
      <c r="E31" s="39"/>
      <c r="F31" s="39"/>
      <c r="G31" s="39"/>
      <c r="H31" s="39"/>
      <c r="I31" s="39"/>
      <c r="J31" s="39"/>
      <c r="K31" s="39"/>
      <c r="L31" s="39"/>
      <c r="M31" s="39"/>
      <c r="N31" s="39"/>
      <c r="O31" s="39"/>
      <c r="P31" s="39"/>
      <c r="Q31" s="39"/>
      <c r="R31" s="39"/>
    </row>
    <row r="32" spans="3:18" x14ac:dyDescent="0.2">
      <c r="C32" s="39"/>
      <c r="D32" s="39"/>
      <c r="E32" s="39"/>
      <c r="F32" s="39"/>
      <c r="G32" s="39"/>
      <c r="H32" s="39"/>
      <c r="I32" s="39"/>
      <c r="J32" s="39"/>
      <c r="K32" s="39"/>
      <c r="L32" s="39"/>
      <c r="M32" s="39"/>
      <c r="N32" s="39"/>
      <c r="O32" s="39"/>
      <c r="P32" s="39"/>
      <c r="Q32" s="39"/>
      <c r="R32" s="39"/>
    </row>
    <row r="33" s="39" customFormat="1" x14ac:dyDescent="0.2"/>
    <row r="34" s="39" customFormat="1" x14ac:dyDescent="0.2"/>
    <row r="35" s="39" customFormat="1" x14ac:dyDescent="0.2"/>
    <row r="36" s="39" customFormat="1" x14ac:dyDescent="0.2"/>
    <row r="37" s="39" customFormat="1" x14ac:dyDescent="0.2"/>
    <row r="38" s="39" customFormat="1" x14ac:dyDescent="0.2"/>
    <row r="40" s="39" customFormat="1" x14ac:dyDescent="0.2"/>
    <row r="41" s="39" customFormat="1" x14ac:dyDescent="0.2"/>
    <row r="42" s="39" customFormat="1" x14ac:dyDescent="0.2"/>
    <row r="43" s="39" customFormat="1" x14ac:dyDescent="0.2"/>
    <row r="44" s="39" customFormat="1" x14ac:dyDescent="0.2"/>
    <row r="45" s="39" customFormat="1" x14ac:dyDescent="0.2"/>
    <row r="46" s="39" customFormat="1" x14ac:dyDescent="0.2"/>
    <row r="47" s="39" customFormat="1" x14ac:dyDescent="0.2"/>
  </sheetData>
  <sheetProtection algorithmName="SHA-512" hashValue="cKTLo5Raz7KwM8lFtiNKwLwQ0rtIZuOKbDbcLLDoXT2LpRxJOGr8yhBggwcj86zTY00fY0Z4PU74/y6G1QTgAQ==" saltValue="4cfT4p02bwJnY+0hZ/2QfA=="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BF2ED-E172-4CEA-A8AF-59B51E7B6250}">
  <sheetPr>
    <tabColor theme="4"/>
  </sheetPr>
  <dimension ref="A1:BC40"/>
  <sheetViews>
    <sheetView topLeftCell="A3" zoomScale="90" zoomScaleNormal="90" workbookViewId="0">
      <pane xSplit="1" topLeftCell="T1" activePane="topRight" state="frozen"/>
      <selection pane="topRight" activeCell="Q14" sqref="Q14"/>
    </sheetView>
  </sheetViews>
  <sheetFormatPr defaultRowHeight="15" x14ac:dyDescent="0.25"/>
  <cols>
    <col min="1" max="1" width="43.140625" customWidth="1"/>
    <col min="2" max="11" width="15.42578125" customWidth="1"/>
    <col min="12" max="12" width="16.85546875" bestFit="1" customWidth="1"/>
    <col min="13" max="13" width="16.5703125" customWidth="1"/>
    <col min="14" max="14" width="16.85546875" bestFit="1" customWidth="1"/>
    <col min="15" max="34" width="15.42578125" customWidth="1"/>
    <col min="35" max="54" width="15.42578125" hidden="1" customWidth="1"/>
    <col min="55" max="55" width="18" customWidth="1"/>
  </cols>
  <sheetData>
    <row r="1" spans="1:55" ht="15.75" x14ac:dyDescent="0.25">
      <c r="A1" s="130" t="str">
        <f>'1. Expenditures'!A1</f>
        <v>SOMAH Program Administrator</v>
      </c>
    </row>
    <row r="2" spans="1:55" x14ac:dyDescent="0.25">
      <c r="A2" s="64" t="str">
        <f>'1. Expenditures'!A2</f>
        <v>Reporting Date: January 31, 2025</v>
      </c>
    </row>
    <row r="3" spans="1:55" x14ac:dyDescent="0.25">
      <c r="A3" s="64" t="str">
        <f>'1. Expenditures'!A3</f>
        <v>Reporting Data Through: December 31, 2024</v>
      </c>
    </row>
    <row r="5" spans="1:55" ht="15.75" thickBot="1" x14ac:dyDescent="0.3">
      <c r="A5" s="23" t="s">
        <v>168</v>
      </c>
    </row>
    <row r="6" spans="1:55" s="39" customFormat="1" ht="13.5" thickBot="1" x14ac:dyDescent="0.25">
      <c r="A6" s="40" t="s">
        <v>169</v>
      </c>
      <c r="B6" s="73" t="s">
        <v>170</v>
      </c>
      <c r="C6" s="74" t="s">
        <v>171</v>
      </c>
      <c r="D6" s="74" t="s">
        <v>172</v>
      </c>
      <c r="E6" s="74" t="s">
        <v>173</v>
      </c>
      <c r="F6" s="74" t="s">
        <v>174</v>
      </c>
      <c r="G6" s="73" t="s">
        <v>175</v>
      </c>
      <c r="H6" s="73" t="s">
        <v>176</v>
      </c>
      <c r="I6" s="73" t="s">
        <v>177</v>
      </c>
      <c r="J6" s="73" t="s">
        <v>178</v>
      </c>
      <c r="K6" s="74" t="s">
        <v>179</v>
      </c>
      <c r="L6" s="74" t="s">
        <v>180</v>
      </c>
      <c r="M6" s="74" t="s">
        <v>181</v>
      </c>
      <c r="N6" s="74" t="s">
        <v>182</v>
      </c>
      <c r="O6" s="73" t="s">
        <v>183</v>
      </c>
      <c r="P6" s="73" t="s">
        <v>184</v>
      </c>
      <c r="Q6" s="73" t="s">
        <v>185</v>
      </c>
      <c r="R6" s="73" t="s">
        <v>186</v>
      </c>
      <c r="S6" s="74" t="s">
        <v>187</v>
      </c>
      <c r="T6" s="74" t="s">
        <v>188</v>
      </c>
      <c r="U6" s="74" t="s">
        <v>189</v>
      </c>
      <c r="V6" s="74" t="s">
        <v>190</v>
      </c>
      <c r="W6" s="73" t="s">
        <v>191</v>
      </c>
      <c r="X6" s="73" t="s">
        <v>192</v>
      </c>
      <c r="Y6" s="73" t="s">
        <v>193</v>
      </c>
      <c r="Z6" s="73" t="s">
        <v>194</v>
      </c>
      <c r="AA6" s="74" t="s">
        <v>195</v>
      </c>
      <c r="AB6" s="74" t="s">
        <v>196</v>
      </c>
      <c r="AC6" s="74" t="s">
        <v>197</v>
      </c>
      <c r="AD6" s="74" t="s">
        <v>198</v>
      </c>
      <c r="AE6" s="73" t="s">
        <v>199</v>
      </c>
      <c r="AF6" s="73" t="s">
        <v>200</v>
      </c>
      <c r="AG6" s="73" t="s">
        <v>201</v>
      </c>
      <c r="AH6" s="73" t="s">
        <v>202</v>
      </c>
      <c r="AI6" s="74" t="s">
        <v>203</v>
      </c>
      <c r="AJ6" s="74" t="s">
        <v>204</v>
      </c>
      <c r="AK6" s="74" t="s">
        <v>205</v>
      </c>
      <c r="AL6" s="74" t="s">
        <v>206</v>
      </c>
      <c r="AM6" s="73" t="s">
        <v>207</v>
      </c>
      <c r="AN6" s="73" t="s">
        <v>208</v>
      </c>
      <c r="AO6" s="73" t="s">
        <v>209</v>
      </c>
      <c r="AP6" s="73" t="s">
        <v>210</v>
      </c>
      <c r="AQ6" s="74" t="s">
        <v>211</v>
      </c>
      <c r="AR6" s="74" t="s">
        <v>212</v>
      </c>
      <c r="AS6" s="74" t="s">
        <v>213</v>
      </c>
      <c r="AT6" s="74" t="s">
        <v>214</v>
      </c>
      <c r="AU6" s="221" t="s">
        <v>356</v>
      </c>
      <c r="AV6" s="221" t="s">
        <v>358</v>
      </c>
      <c r="AW6" s="221" t="s">
        <v>359</v>
      </c>
      <c r="AX6" s="221" t="s">
        <v>360</v>
      </c>
      <c r="AY6" s="74" t="s">
        <v>357</v>
      </c>
      <c r="AZ6" s="74" t="s">
        <v>361</v>
      </c>
      <c r="BA6" s="74" t="s">
        <v>362</v>
      </c>
      <c r="BB6" s="74" t="s">
        <v>363</v>
      </c>
      <c r="BC6" s="73" t="s">
        <v>215</v>
      </c>
    </row>
    <row r="7" spans="1:55" x14ac:dyDescent="0.25">
      <c r="A7" s="111" t="s">
        <v>216</v>
      </c>
      <c r="B7" s="95"/>
      <c r="C7" s="95"/>
      <c r="D7" s="95"/>
      <c r="E7" s="95"/>
      <c r="F7" s="144">
        <v>126238</v>
      </c>
      <c r="G7" s="95"/>
      <c r="H7" s="95"/>
      <c r="I7" s="145">
        <v>267690</v>
      </c>
      <c r="J7" s="145">
        <v>199794</v>
      </c>
      <c r="K7" s="145">
        <v>670826</v>
      </c>
      <c r="L7" s="145">
        <v>1709637</v>
      </c>
      <c r="M7" s="145">
        <v>1117020.8</v>
      </c>
      <c r="N7" s="145">
        <v>1276660</v>
      </c>
      <c r="O7" s="145">
        <v>593109</v>
      </c>
      <c r="P7" s="145">
        <v>822312.6</v>
      </c>
      <c r="Q7" s="145">
        <v>1002658.8</v>
      </c>
      <c r="R7" s="145">
        <v>53499.4</v>
      </c>
      <c r="S7" s="144">
        <v>367951</v>
      </c>
      <c r="T7" s="144">
        <v>435142</v>
      </c>
      <c r="U7" s="146">
        <v>1433510.4</v>
      </c>
      <c r="V7" s="146">
        <v>4563457</v>
      </c>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196">
        <f>SUM(B7:BB7)</f>
        <v>14639506</v>
      </c>
    </row>
    <row r="8" spans="1:55" x14ac:dyDescent="0.25">
      <c r="A8" s="111" t="s">
        <v>217</v>
      </c>
      <c r="B8" s="95"/>
      <c r="C8" s="95"/>
      <c r="D8" s="95"/>
      <c r="E8" s="95"/>
      <c r="F8" s="144"/>
      <c r="G8" s="95"/>
      <c r="H8" s="95"/>
      <c r="I8" s="145">
        <v>594077.4</v>
      </c>
      <c r="J8" s="145">
        <v>139761.60000000001</v>
      </c>
      <c r="K8" s="145">
        <v>0</v>
      </c>
      <c r="L8" s="145">
        <v>1302836.3999999999</v>
      </c>
      <c r="M8" s="145">
        <v>1352728</v>
      </c>
      <c r="N8" s="145">
        <v>361955.4</v>
      </c>
      <c r="O8" s="145">
        <v>201378</v>
      </c>
      <c r="P8" s="145">
        <v>1802060.4</v>
      </c>
      <c r="Q8" s="145">
        <v>2010780.6</v>
      </c>
      <c r="R8" s="145">
        <v>2345934</v>
      </c>
      <c r="S8" s="144">
        <v>5516364.7999999998</v>
      </c>
      <c r="T8" s="144">
        <v>5125490.8</v>
      </c>
      <c r="U8" s="146">
        <v>6482834.4000000004</v>
      </c>
      <c r="V8" s="146">
        <v>3282735</v>
      </c>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196">
        <f t="shared" ref="BC8:BC16" si="0">SUM(B8:BB8)</f>
        <v>30518936.799999997</v>
      </c>
    </row>
    <row r="9" spans="1:55" x14ac:dyDescent="0.25">
      <c r="A9" s="112" t="s">
        <v>218</v>
      </c>
      <c r="B9" s="95"/>
      <c r="C9" s="95"/>
      <c r="D9" s="95"/>
      <c r="E9" s="95"/>
      <c r="F9" s="95"/>
      <c r="G9" s="95"/>
      <c r="H9" s="95"/>
      <c r="I9" s="145">
        <v>2476433</v>
      </c>
      <c r="J9" s="145">
        <v>753044</v>
      </c>
      <c r="K9" s="145">
        <v>1081738.3999999999</v>
      </c>
      <c r="L9" s="145">
        <v>2640880.7999999998</v>
      </c>
      <c r="M9" s="145">
        <v>2734668</v>
      </c>
      <c r="N9" s="145">
        <v>1660970.4</v>
      </c>
      <c r="O9" s="145">
        <v>256347</v>
      </c>
      <c r="P9" s="145">
        <v>1582685.6</v>
      </c>
      <c r="Q9" s="145">
        <v>415671</v>
      </c>
      <c r="R9" s="145">
        <v>98994.4</v>
      </c>
      <c r="S9" s="144">
        <v>768164.6</v>
      </c>
      <c r="T9" s="144">
        <v>1415827</v>
      </c>
      <c r="U9" s="146">
        <v>1138074.6000000001</v>
      </c>
      <c r="V9" s="146">
        <v>1837800.2</v>
      </c>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196">
        <f t="shared" si="0"/>
        <v>18861299</v>
      </c>
    </row>
    <row r="10" spans="1:55" x14ac:dyDescent="0.25">
      <c r="A10" s="112" t="s">
        <v>219</v>
      </c>
      <c r="B10" s="95"/>
      <c r="C10" s="95"/>
      <c r="D10" s="95"/>
      <c r="E10" s="95"/>
      <c r="F10" s="95"/>
      <c r="G10" s="95"/>
      <c r="H10" s="95"/>
      <c r="I10" s="145">
        <v>1044936.6</v>
      </c>
      <c r="J10" s="145">
        <v>513274.2</v>
      </c>
      <c r="K10" s="145">
        <v>531433.80000000005</v>
      </c>
      <c r="L10" s="145">
        <v>1143873.6000000001</v>
      </c>
      <c r="M10" s="145">
        <v>1551963.6</v>
      </c>
      <c r="N10" s="145">
        <v>392206.2</v>
      </c>
      <c r="O10" s="145">
        <v>554299.80000000005</v>
      </c>
      <c r="P10" s="145">
        <v>207696</v>
      </c>
      <c r="Q10" s="145">
        <v>1291915.8</v>
      </c>
      <c r="R10" s="145">
        <v>748902.6</v>
      </c>
      <c r="S10" s="144">
        <v>3582861.5999999996</v>
      </c>
      <c r="T10" s="144">
        <v>1248226.2</v>
      </c>
      <c r="U10" s="146">
        <v>2285997</v>
      </c>
      <c r="V10" s="146">
        <v>441340.8</v>
      </c>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196">
        <f t="shared" si="0"/>
        <v>15538927.800000001</v>
      </c>
    </row>
    <row r="11" spans="1:55" x14ac:dyDescent="0.25">
      <c r="A11" s="112" t="s">
        <v>220</v>
      </c>
      <c r="B11" s="95"/>
      <c r="C11" s="95"/>
      <c r="D11" s="95"/>
      <c r="E11" s="95"/>
      <c r="F11" s="95"/>
      <c r="G11" s="95"/>
      <c r="H11" s="95"/>
      <c r="I11" s="145">
        <v>333408</v>
      </c>
      <c r="J11" s="145">
        <v>223901</v>
      </c>
      <c r="K11" s="145">
        <v>209826</v>
      </c>
      <c r="L11" s="145">
        <v>1108147</v>
      </c>
      <c r="M11" s="145">
        <v>1437356.8</v>
      </c>
      <c r="N11" s="145">
        <v>808756</v>
      </c>
      <c r="O11" s="145">
        <v>137536.20000000001</v>
      </c>
      <c r="P11" s="145">
        <v>273341</v>
      </c>
      <c r="Q11" s="145">
        <v>335156.40000000002</v>
      </c>
      <c r="R11" s="145">
        <v>0</v>
      </c>
      <c r="S11" s="226">
        <v>0</v>
      </c>
      <c r="T11" s="144">
        <v>113341</v>
      </c>
      <c r="U11" s="146">
        <v>60710.8</v>
      </c>
      <c r="V11" s="146">
        <v>808422.40000000002</v>
      </c>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196">
        <f t="shared" si="0"/>
        <v>5849902.6000000006</v>
      </c>
    </row>
    <row r="12" spans="1:55" x14ac:dyDescent="0.25">
      <c r="A12" s="112" t="s">
        <v>221</v>
      </c>
      <c r="B12" s="95"/>
      <c r="C12" s="95"/>
      <c r="D12" s="95"/>
      <c r="E12" s="95"/>
      <c r="F12" s="95"/>
      <c r="G12" s="95"/>
      <c r="H12" s="95"/>
      <c r="I12" s="145">
        <v>0</v>
      </c>
      <c r="J12" s="145">
        <v>0</v>
      </c>
      <c r="K12" s="145">
        <v>404035.2</v>
      </c>
      <c r="L12" s="145">
        <v>0</v>
      </c>
      <c r="M12" s="145">
        <v>1689702</v>
      </c>
      <c r="N12" s="145">
        <v>335261.40000000002</v>
      </c>
      <c r="O12" s="145">
        <v>0</v>
      </c>
      <c r="P12" s="145">
        <v>429816.6</v>
      </c>
      <c r="Q12" s="145">
        <v>637987.80000000005</v>
      </c>
      <c r="R12" s="145">
        <v>0</v>
      </c>
      <c r="S12" s="144">
        <v>438820.8</v>
      </c>
      <c r="T12" s="144">
        <v>185121</v>
      </c>
      <c r="U12" s="146">
        <v>1201422</v>
      </c>
      <c r="V12" s="146">
        <v>193747.8</v>
      </c>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196">
        <f t="shared" si="0"/>
        <v>5515914.5999999996</v>
      </c>
    </row>
    <row r="13" spans="1:55" x14ac:dyDescent="0.25">
      <c r="A13" s="112" t="s">
        <v>222</v>
      </c>
      <c r="B13" s="95"/>
      <c r="C13" s="95"/>
      <c r="D13" s="95"/>
      <c r="E13" s="95"/>
      <c r="F13" s="95"/>
      <c r="G13" s="95"/>
      <c r="H13" s="95"/>
      <c r="I13" s="95"/>
      <c r="J13" s="95"/>
      <c r="K13" s="96"/>
      <c r="L13" s="96"/>
      <c r="M13" s="145"/>
      <c r="N13" s="145"/>
      <c r="O13" s="145"/>
      <c r="P13" s="145"/>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196">
        <f t="shared" si="0"/>
        <v>0</v>
      </c>
    </row>
    <row r="14" spans="1:55" x14ac:dyDescent="0.25">
      <c r="A14" s="112" t="s">
        <v>223</v>
      </c>
      <c r="B14" s="95"/>
      <c r="C14" s="95"/>
      <c r="D14" s="95"/>
      <c r="E14" s="95"/>
      <c r="F14" s="95"/>
      <c r="G14" s="95"/>
      <c r="H14" s="95"/>
      <c r="I14" s="95"/>
      <c r="J14" s="95"/>
      <c r="K14" s="96"/>
      <c r="L14" s="96"/>
      <c r="M14" s="145"/>
      <c r="N14" s="145"/>
      <c r="O14" s="145"/>
      <c r="P14" s="145"/>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196">
        <f t="shared" si="0"/>
        <v>0</v>
      </c>
    </row>
    <row r="15" spans="1:55" x14ac:dyDescent="0.25">
      <c r="A15" s="113" t="s">
        <v>224</v>
      </c>
      <c r="B15" s="95"/>
      <c r="C15" s="95"/>
      <c r="D15" s="95"/>
      <c r="E15" s="95"/>
      <c r="F15" s="95"/>
      <c r="G15" s="95"/>
      <c r="H15" s="95"/>
      <c r="I15" s="95"/>
      <c r="J15" s="95"/>
      <c r="K15" s="96"/>
      <c r="L15" s="96"/>
      <c r="M15" s="145"/>
      <c r="N15" s="145"/>
      <c r="O15" s="145"/>
      <c r="P15" s="145"/>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196">
        <f t="shared" si="0"/>
        <v>0</v>
      </c>
    </row>
    <row r="16" spans="1:55" ht="15.75" thickBot="1" x14ac:dyDescent="0.3">
      <c r="A16" s="113" t="s">
        <v>225</v>
      </c>
      <c r="B16" s="95"/>
      <c r="C16" s="95"/>
      <c r="D16" s="95"/>
      <c r="E16" s="95"/>
      <c r="F16" s="95"/>
      <c r="G16" s="95"/>
      <c r="H16" s="95"/>
      <c r="I16" s="95"/>
      <c r="J16" s="95"/>
      <c r="K16" s="96"/>
      <c r="L16" s="96"/>
      <c r="M16" s="145"/>
      <c r="N16" s="145"/>
      <c r="O16" s="145"/>
      <c r="P16" s="145"/>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196">
        <f t="shared" si="0"/>
        <v>0</v>
      </c>
    </row>
    <row r="17" spans="1:55" s="39" customFormat="1" ht="13.5" thickBot="1" x14ac:dyDescent="0.25">
      <c r="A17" s="40" t="s">
        <v>226</v>
      </c>
      <c r="B17" s="97">
        <f>SUM(B7:B16)</f>
        <v>0</v>
      </c>
      <c r="C17" s="197">
        <f t="shared" ref="C17:F17" si="1">SUM(C7:C16)</f>
        <v>0</v>
      </c>
      <c r="D17" s="197">
        <f t="shared" si="1"/>
        <v>0</v>
      </c>
      <c r="E17" s="197">
        <f t="shared" si="1"/>
        <v>0</v>
      </c>
      <c r="F17" s="202">
        <f t="shared" si="1"/>
        <v>126238</v>
      </c>
      <c r="G17" s="200">
        <f>SUM(G7:G16)</f>
        <v>0</v>
      </c>
      <c r="H17" s="200">
        <f t="shared" ref="H17:J17" si="2">SUM(H7:H16)</f>
        <v>0</v>
      </c>
      <c r="I17" s="200">
        <f t="shared" si="2"/>
        <v>4716545</v>
      </c>
      <c r="J17" s="200">
        <f t="shared" si="2"/>
        <v>1829774.8</v>
      </c>
      <c r="K17" s="201">
        <f>SUM(K7:K16)</f>
        <v>2897859.4000000004</v>
      </c>
      <c r="L17" s="201">
        <f>SUM(L7:L16)</f>
        <v>7905374.7999999989</v>
      </c>
      <c r="M17" s="201">
        <f t="shared" ref="M17:N17" si="3">SUM(M7:M16)</f>
        <v>9883439.1999999993</v>
      </c>
      <c r="N17" s="201">
        <f t="shared" si="3"/>
        <v>4835809.4000000004</v>
      </c>
      <c r="O17" s="200">
        <f>SUM(O7:O16)</f>
        <v>1742670</v>
      </c>
      <c r="P17" s="200">
        <f t="shared" ref="P17:R17" si="4">SUM(P7:P16)</f>
        <v>5117912.1999999993</v>
      </c>
      <c r="Q17" s="200">
        <f t="shared" si="4"/>
        <v>5694170.4000000004</v>
      </c>
      <c r="R17" s="200">
        <f t="shared" si="4"/>
        <v>3247330.4</v>
      </c>
      <c r="S17" s="201">
        <f>SUM(S7:S16)</f>
        <v>10674162.800000001</v>
      </c>
      <c r="T17" s="201">
        <f t="shared" ref="T17:V17" si="5">SUM(T7:T16)</f>
        <v>8523148</v>
      </c>
      <c r="U17" s="201">
        <f t="shared" si="5"/>
        <v>12602549.200000001</v>
      </c>
      <c r="V17" s="201">
        <f t="shared" si="5"/>
        <v>11127503.200000001</v>
      </c>
      <c r="W17" s="200">
        <f>SUM(W7:W16)</f>
        <v>0</v>
      </c>
      <c r="X17" s="200">
        <f t="shared" ref="X17:Z17" si="6">SUM(X7:X16)</f>
        <v>0</v>
      </c>
      <c r="Y17" s="200">
        <f t="shared" si="6"/>
        <v>0</v>
      </c>
      <c r="Z17" s="200">
        <f t="shared" si="6"/>
        <v>0</v>
      </c>
      <c r="AA17" s="201">
        <f>SUM(AA7:AA16)</f>
        <v>0</v>
      </c>
      <c r="AB17" s="201">
        <f t="shared" ref="AB17:AD17" si="7">SUM(AB7:AB16)</f>
        <v>0</v>
      </c>
      <c r="AC17" s="201">
        <f t="shared" si="7"/>
        <v>0</v>
      </c>
      <c r="AD17" s="201">
        <f t="shared" si="7"/>
        <v>0</v>
      </c>
      <c r="AE17" s="200">
        <f>SUM(AE7:AE16)</f>
        <v>0</v>
      </c>
      <c r="AF17" s="200">
        <f t="shared" ref="AF17:AH17" si="8">SUM(AF7:AF16)</f>
        <v>0</v>
      </c>
      <c r="AG17" s="200">
        <f t="shared" si="8"/>
        <v>0</v>
      </c>
      <c r="AH17" s="200">
        <f t="shared" si="8"/>
        <v>0</v>
      </c>
      <c r="AI17" s="201">
        <f>SUM(AI7:AI16)</f>
        <v>0</v>
      </c>
      <c r="AJ17" s="201">
        <f t="shared" ref="AJ17:AL17" si="9">SUM(AJ7:AJ16)</f>
        <v>0</v>
      </c>
      <c r="AK17" s="201">
        <f t="shared" si="9"/>
        <v>0</v>
      </c>
      <c r="AL17" s="201">
        <f t="shared" si="9"/>
        <v>0</v>
      </c>
      <c r="AM17" s="200">
        <f>SUM(AM7:AM16)</f>
        <v>0</v>
      </c>
      <c r="AN17" s="200">
        <f t="shared" ref="AN17:AP17" si="10">SUM(AN7:AN16)</f>
        <v>0</v>
      </c>
      <c r="AO17" s="200">
        <f t="shared" si="10"/>
        <v>0</v>
      </c>
      <c r="AP17" s="200">
        <f t="shared" si="10"/>
        <v>0</v>
      </c>
      <c r="AQ17" s="201">
        <f>SUM(AQ7:AQ16)</f>
        <v>0</v>
      </c>
      <c r="AR17" s="201">
        <f t="shared" ref="AR17:BB17" si="11">SUM(AR7:AR16)</f>
        <v>0</v>
      </c>
      <c r="AS17" s="201">
        <f t="shared" si="11"/>
        <v>0</v>
      </c>
      <c r="AT17" s="201">
        <f t="shared" si="11"/>
        <v>0</v>
      </c>
      <c r="AU17" s="222">
        <f t="shared" si="11"/>
        <v>0</v>
      </c>
      <c r="AV17" s="222">
        <f t="shared" si="11"/>
        <v>0</v>
      </c>
      <c r="AW17" s="222">
        <f t="shared" si="11"/>
        <v>0</v>
      </c>
      <c r="AX17" s="222">
        <f t="shared" si="11"/>
        <v>0</v>
      </c>
      <c r="AY17" s="201">
        <f t="shared" si="11"/>
        <v>0</v>
      </c>
      <c r="AZ17" s="201">
        <f t="shared" si="11"/>
        <v>0</v>
      </c>
      <c r="BA17" s="201">
        <f t="shared" si="11"/>
        <v>0</v>
      </c>
      <c r="BB17" s="201">
        <f t="shared" si="11"/>
        <v>0</v>
      </c>
      <c r="BC17" s="200">
        <f>SUM(BC7:BC16)</f>
        <v>90924486.799999982</v>
      </c>
    </row>
    <row r="19" spans="1:55" ht="117" customHeight="1" x14ac:dyDescent="0.25">
      <c r="A19" s="192" t="s">
        <v>227</v>
      </c>
    </row>
    <row r="21" spans="1:55" ht="15.75" thickBot="1" x14ac:dyDescent="0.3">
      <c r="A21" s="23" t="s">
        <v>228</v>
      </c>
    </row>
    <row r="22" spans="1:55" s="39" customFormat="1" ht="13.5" thickBot="1" x14ac:dyDescent="0.25">
      <c r="A22" s="40" t="s">
        <v>169</v>
      </c>
      <c r="B22" s="73" t="s">
        <v>170</v>
      </c>
      <c r="C22" s="74" t="s">
        <v>171</v>
      </c>
      <c r="D22" s="74" t="s">
        <v>172</v>
      </c>
      <c r="E22" s="74" t="s">
        <v>173</v>
      </c>
      <c r="F22" s="74" t="s">
        <v>174</v>
      </c>
      <c r="G22" s="73" t="s">
        <v>175</v>
      </c>
      <c r="H22" s="73" t="s">
        <v>176</v>
      </c>
      <c r="I22" s="73" t="s">
        <v>177</v>
      </c>
      <c r="J22" s="73" t="s">
        <v>178</v>
      </c>
      <c r="K22" s="74" t="s">
        <v>179</v>
      </c>
      <c r="L22" s="74" t="s">
        <v>180</v>
      </c>
      <c r="M22" s="74" t="s">
        <v>181</v>
      </c>
      <c r="N22" s="74" t="s">
        <v>182</v>
      </c>
      <c r="O22" s="73" t="s">
        <v>183</v>
      </c>
      <c r="P22" s="73" t="s">
        <v>184</v>
      </c>
      <c r="Q22" s="73" t="s">
        <v>185</v>
      </c>
      <c r="R22" s="73" t="s">
        <v>186</v>
      </c>
      <c r="S22" s="74" t="s">
        <v>187</v>
      </c>
      <c r="T22" s="74" t="s">
        <v>188</v>
      </c>
      <c r="U22" s="74" t="s">
        <v>189</v>
      </c>
      <c r="V22" s="74" t="s">
        <v>190</v>
      </c>
      <c r="W22" s="73" t="s">
        <v>191</v>
      </c>
      <c r="X22" s="73" t="s">
        <v>192</v>
      </c>
      <c r="Y22" s="73" t="s">
        <v>193</v>
      </c>
      <c r="Z22" s="73" t="s">
        <v>194</v>
      </c>
      <c r="AA22" s="74" t="s">
        <v>195</v>
      </c>
      <c r="AB22" s="74" t="s">
        <v>196</v>
      </c>
      <c r="AC22" s="74" t="s">
        <v>197</v>
      </c>
      <c r="AD22" s="74" t="s">
        <v>198</v>
      </c>
      <c r="AE22" s="73" t="s">
        <v>199</v>
      </c>
      <c r="AF22" s="73" t="s">
        <v>200</v>
      </c>
      <c r="AG22" s="73" t="s">
        <v>201</v>
      </c>
      <c r="AH22" s="73" t="s">
        <v>202</v>
      </c>
      <c r="AI22" s="74" t="s">
        <v>203</v>
      </c>
      <c r="AJ22" s="74" t="s">
        <v>204</v>
      </c>
      <c r="AK22" s="74" t="s">
        <v>205</v>
      </c>
      <c r="AL22" s="74" t="s">
        <v>206</v>
      </c>
      <c r="AM22" s="73" t="s">
        <v>207</v>
      </c>
      <c r="AN22" s="73" t="s">
        <v>208</v>
      </c>
      <c r="AO22" s="73" t="s">
        <v>209</v>
      </c>
      <c r="AP22" s="73" t="s">
        <v>210</v>
      </c>
      <c r="AQ22" s="74" t="s">
        <v>211</v>
      </c>
      <c r="AR22" s="74" t="s">
        <v>212</v>
      </c>
      <c r="AS22" s="74" t="s">
        <v>213</v>
      </c>
      <c r="AT22" s="74" t="s">
        <v>214</v>
      </c>
      <c r="AU22" s="221" t="s">
        <v>356</v>
      </c>
      <c r="AV22" s="221" t="s">
        <v>358</v>
      </c>
      <c r="AW22" s="221" t="s">
        <v>359</v>
      </c>
      <c r="AX22" s="221" t="s">
        <v>360</v>
      </c>
      <c r="AY22" s="74" t="s">
        <v>357</v>
      </c>
      <c r="AZ22" s="74" t="s">
        <v>361</v>
      </c>
      <c r="BA22" s="74" t="s">
        <v>362</v>
      </c>
      <c r="BB22" s="74" t="s">
        <v>363</v>
      </c>
      <c r="BC22" s="73" t="s">
        <v>215</v>
      </c>
    </row>
    <row r="23" spans="1:55" x14ac:dyDescent="0.25">
      <c r="A23" s="111" t="s">
        <v>229</v>
      </c>
      <c r="B23" s="95"/>
      <c r="C23" s="95"/>
      <c r="D23" s="95"/>
      <c r="E23" s="95"/>
      <c r="F23" s="95"/>
      <c r="G23" s="143"/>
      <c r="H23" s="85"/>
      <c r="I23" s="144"/>
      <c r="J23" s="145"/>
      <c r="K23" s="144"/>
      <c r="L23" s="145"/>
      <c r="M23" s="145"/>
      <c r="N23" s="145"/>
      <c r="O23" s="145"/>
      <c r="P23" s="145"/>
      <c r="Q23" s="145"/>
      <c r="R23" s="206"/>
      <c r="S23" s="146"/>
      <c r="T23" s="146"/>
      <c r="U23" s="146"/>
      <c r="V23" s="146"/>
      <c r="W23" s="146">
        <v>683574</v>
      </c>
      <c r="X23" s="146">
        <v>3093415.4</v>
      </c>
      <c r="Y23" s="146">
        <v>5641807.5999999996</v>
      </c>
      <c r="Z23" s="146">
        <v>8034347.0000000019</v>
      </c>
      <c r="AA23" s="146">
        <v>5218838.1999999993</v>
      </c>
      <c r="AB23" s="146">
        <v>6871592</v>
      </c>
      <c r="AC23" s="146">
        <v>6224704</v>
      </c>
      <c r="AD23" s="146">
        <v>11494795</v>
      </c>
      <c r="AE23" s="146">
        <v>12540385</v>
      </c>
      <c r="AF23" s="146">
        <v>0</v>
      </c>
      <c r="AG23" s="146">
        <v>4538818.1199999992</v>
      </c>
      <c r="AH23" s="146">
        <v>0</v>
      </c>
      <c r="AI23" s="146"/>
      <c r="AJ23" s="146"/>
      <c r="AK23" s="146"/>
      <c r="AL23" s="146"/>
      <c r="AM23" s="146"/>
      <c r="AN23" s="146"/>
      <c r="AO23" s="146"/>
      <c r="AP23" s="146"/>
      <c r="AQ23" s="146"/>
      <c r="AR23" s="146"/>
      <c r="AS23" s="146"/>
      <c r="AT23" s="146"/>
      <c r="AU23" s="146"/>
      <c r="AV23" s="146"/>
      <c r="AW23" s="146"/>
      <c r="AX23" s="146"/>
      <c r="AY23" s="146"/>
      <c r="AZ23" s="146"/>
      <c r="BA23" s="146"/>
      <c r="BB23" s="146"/>
      <c r="BC23" s="196">
        <f>SUM(B23:BB23)</f>
        <v>64342276.32</v>
      </c>
    </row>
    <row r="24" spans="1:55" x14ac:dyDescent="0.25">
      <c r="A24" s="112" t="s">
        <v>230</v>
      </c>
      <c r="B24" s="85"/>
      <c r="C24" s="95"/>
      <c r="D24" s="95"/>
      <c r="E24" s="95"/>
      <c r="F24" s="95"/>
      <c r="G24" s="147"/>
      <c r="H24" s="145"/>
      <c r="I24" s="145"/>
      <c r="J24" s="144"/>
      <c r="K24" s="145"/>
      <c r="L24" s="145"/>
      <c r="M24" s="144"/>
      <c r="N24" s="145"/>
      <c r="O24" s="145"/>
      <c r="P24" s="145"/>
      <c r="Q24" s="145"/>
      <c r="R24" s="145"/>
      <c r="S24" s="146"/>
      <c r="T24" s="146"/>
      <c r="U24" s="146"/>
      <c r="V24" s="146"/>
      <c r="W24" s="146">
        <v>895944</v>
      </c>
      <c r="X24" s="146">
        <v>1149739.2</v>
      </c>
      <c r="Y24" s="146">
        <v>8511528</v>
      </c>
      <c r="Z24" s="146">
        <v>5978115.5999999996</v>
      </c>
      <c r="AA24" s="146">
        <v>3704181.4</v>
      </c>
      <c r="AB24" s="146">
        <v>1247992</v>
      </c>
      <c r="AC24" s="146">
        <v>2047828</v>
      </c>
      <c r="AD24" s="146">
        <v>2803193</v>
      </c>
      <c r="AE24" s="146">
        <v>3446039</v>
      </c>
      <c r="AF24" s="146">
        <v>0</v>
      </c>
      <c r="AG24" s="146">
        <v>0</v>
      </c>
      <c r="AH24" s="146">
        <v>0</v>
      </c>
      <c r="AI24" s="146"/>
      <c r="AJ24" s="146"/>
      <c r="AK24" s="146"/>
      <c r="AL24" s="146"/>
      <c r="AM24" s="146"/>
      <c r="AN24" s="146"/>
      <c r="AO24" s="146"/>
      <c r="AP24" s="146"/>
      <c r="AQ24" s="146"/>
      <c r="AR24" s="146"/>
      <c r="AS24" s="146"/>
      <c r="AT24" s="146"/>
      <c r="AU24" s="146"/>
      <c r="AV24" s="146"/>
      <c r="AW24" s="146"/>
      <c r="AX24" s="146"/>
      <c r="AY24" s="146"/>
      <c r="AZ24" s="146"/>
      <c r="BA24" s="146"/>
      <c r="BB24" s="146"/>
      <c r="BC24" s="196">
        <f t="shared" ref="BC24:BC27" si="12">SUM(B24:BB24)</f>
        <v>29784560.199999999</v>
      </c>
    </row>
    <row r="25" spans="1:55" x14ac:dyDescent="0.25">
      <c r="A25" s="112" t="s">
        <v>231</v>
      </c>
      <c r="B25" s="95"/>
      <c r="C25" s="95"/>
      <c r="D25" s="95"/>
      <c r="E25" s="95"/>
      <c r="F25" s="95"/>
      <c r="G25" s="145"/>
      <c r="H25" s="145"/>
      <c r="I25" s="144"/>
      <c r="J25" s="145"/>
      <c r="K25" s="144"/>
      <c r="L25" s="145"/>
      <c r="M25" s="145"/>
      <c r="N25" s="145"/>
      <c r="O25" s="145"/>
      <c r="P25" s="144"/>
      <c r="Q25" s="145"/>
      <c r="R25" s="146"/>
      <c r="S25" s="146"/>
      <c r="T25" s="144"/>
      <c r="U25" s="146"/>
      <c r="V25" s="146"/>
      <c r="W25" s="146">
        <v>335609</v>
      </c>
      <c r="X25" s="146">
        <v>763690.8</v>
      </c>
      <c r="Y25" s="146">
        <v>2187339.6</v>
      </c>
      <c r="Z25" s="146">
        <v>1439283.6</v>
      </c>
      <c r="AA25" s="146">
        <v>221518.8</v>
      </c>
      <c r="AB25" s="146">
        <v>2363288</v>
      </c>
      <c r="AC25" s="146">
        <v>1568998</v>
      </c>
      <c r="AD25" s="146">
        <v>1176550</v>
      </c>
      <c r="AE25" s="146">
        <v>3391083</v>
      </c>
      <c r="AF25" s="146">
        <v>0</v>
      </c>
      <c r="AG25" s="146">
        <v>3975364.27</v>
      </c>
      <c r="AH25" s="146">
        <v>0</v>
      </c>
      <c r="AI25" s="146"/>
      <c r="AJ25" s="146"/>
      <c r="AK25" s="146"/>
      <c r="AL25" s="146"/>
      <c r="AM25" s="146"/>
      <c r="AN25" s="146"/>
      <c r="AO25" s="146"/>
      <c r="AP25" s="146"/>
      <c r="AQ25" s="146"/>
      <c r="AR25" s="146"/>
      <c r="AS25" s="146"/>
      <c r="AT25" s="146"/>
      <c r="AU25" s="146"/>
      <c r="AV25" s="146"/>
      <c r="AW25" s="146"/>
      <c r="AX25" s="146"/>
      <c r="AY25" s="146"/>
      <c r="AZ25" s="146"/>
      <c r="BA25" s="146"/>
      <c r="BB25" s="146"/>
      <c r="BC25" s="196">
        <f t="shared" si="12"/>
        <v>17422725.07</v>
      </c>
    </row>
    <row r="26" spans="1:55" x14ac:dyDescent="0.25">
      <c r="A26" s="112" t="s">
        <v>232</v>
      </c>
      <c r="B26" s="95"/>
      <c r="C26" s="95"/>
      <c r="D26" s="95"/>
      <c r="E26" s="95"/>
      <c r="F26" s="95"/>
      <c r="G26" s="95"/>
      <c r="H26" s="95"/>
      <c r="I26" s="144"/>
      <c r="J26" s="145"/>
      <c r="K26" s="146"/>
      <c r="L26" s="145"/>
      <c r="M26" s="146"/>
      <c r="N26" s="145"/>
      <c r="O26" s="145"/>
      <c r="P26" s="146"/>
      <c r="Q26" s="145"/>
      <c r="R26" s="146"/>
      <c r="S26" s="146"/>
      <c r="T26" s="146"/>
      <c r="U26" s="146"/>
      <c r="V26" s="146"/>
      <c r="W26" s="146">
        <v>0</v>
      </c>
      <c r="X26" s="146">
        <v>0</v>
      </c>
      <c r="Y26" s="146">
        <v>0</v>
      </c>
      <c r="Z26" s="146">
        <v>0</v>
      </c>
      <c r="AA26" s="146">
        <v>0</v>
      </c>
      <c r="AB26" s="146">
        <v>0</v>
      </c>
      <c r="AC26" s="146">
        <v>0</v>
      </c>
      <c r="AD26" s="146">
        <v>0</v>
      </c>
      <c r="AE26" s="146">
        <v>0</v>
      </c>
      <c r="AF26" s="146">
        <v>0</v>
      </c>
      <c r="AG26" s="146">
        <v>0</v>
      </c>
      <c r="AH26" s="146">
        <v>0</v>
      </c>
      <c r="AI26" s="146"/>
      <c r="AJ26" s="146"/>
      <c r="AK26" s="146"/>
      <c r="AL26" s="146"/>
      <c r="AM26" s="146"/>
      <c r="AN26" s="146"/>
      <c r="AO26" s="146"/>
      <c r="AP26" s="146"/>
      <c r="AQ26" s="146"/>
      <c r="AR26" s="146"/>
      <c r="AS26" s="146"/>
      <c r="AT26" s="146"/>
      <c r="AU26" s="146"/>
      <c r="AV26" s="146"/>
      <c r="AW26" s="146"/>
      <c r="AX26" s="146"/>
      <c r="AY26" s="146"/>
      <c r="AZ26" s="146"/>
      <c r="BA26" s="146"/>
      <c r="BB26" s="146"/>
      <c r="BC26" s="196">
        <f t="shared" si="12"/>
        <v>0</v>
      </c>
    </row>
    <row r="27" spans="1:55" ht="15.75" thickBot="1" x14ac:dyDescent="0.3">
      <c r="A27" s="113" t="s">
        <v>233</v>
      </c>
      <c r="B27" s="95"/>
      <c r="C27" s="95"/>
      <c r="D27" s="95"/>
      <c r="E27" s="95"/>
      <c r="F27" s="95"/>
      <c r="G27" s="95"/>
      <c r="H27" s="95"/>
      <c r="I27" s="144"/>
      <c r="J27" s="145"/>
      <c r="K27" s="146"/>
      <c r="L27" s="145"/>
      <c r="M27" s="145"/>
      <c r="N27" s="145"/>
      <c r="O27" s="145"/>
      <c r="P27" s="146"/>
      <c r="Q27" s="146"/>
      <c r="R27" s="146"/>
      <c r="S27" s="146"/>
      <c r="T27" s="146"/>
      <c r="U27" s="146"/>
      <c r="V27" s="146"/>
      <c r="W27" s="146">
        <v>0</v>
      </c>
      <c r="X27" s="146">
        <v>0</v>
      </c>
      <c r="Y27" s="146">
        <v>120170</v>
      </c>
      <c r="Z27" s="146">
        <v>0</v>
      </c>
      <c r="AA27" s="146">
        <v>0</v>
      </c>
      <c r="AB27" s="146">
        <v>0</v>
      </c>
      <c r="AC27" s="146">
        <v>0</v>
      </c>
      <c r="AD27" s="146">
        <v>0</v>
      </c>
      <c r="AE27" s="146">
        <v>0</v>
      </c>
      <c r="AF27" s="146">
        <v>0</v>
      </c>
      <c r="AG27" s="146">
        <v>0</v>
      </c>
      <c r="AH27" s="146">
        <v>0</v>
      </c>
      <c r="AI27" s="146"/>
      <c r="AJ27" s="146"/>
      <c r="AK27" s="146"/>
      <c r="AL27" s="146"/>
      <c r="AM27" s="146"/>
      <c r="AN27" s="146"/>
      <c r="AO27" s="146"/>
      <c r="AP27" s="146"/>
      <c r="AQ27" s="146"/>
      <c r="AR27" s="146"/>
      <c r="AS27" s="146"/>
      <c r="AT27" s="146"/>
      <c r="AU27" s="146"/>
      <c r="AV27" s="146"/>
      <c r="AW27" s="146"/>
      <c r="AX27" s="146"/>
      <c r="AY27" s="146"/>
      <c r="AZ27" s="146"/>
      <c r="BA27" s="146"/>
      <c r="BB27" s="146"/>
      <c r="BC27" s="196">
        <f t="shared" si="12"/>
        <v>120170</v>
      </c>
    </row>
    <row r="28" spans="1:55" s="39" customFormat="1" ht="13.5" thickBot="1" x14ac:dyDescent="0.25">
      <c r="A28" s="40" t="s">
        <v>234</v>
      </c>
      <c r="B28" s="97">
        <f>SUM(B23:B27)</f>
        <v>0</v>
      </c>
      <c r="C28" s="98">
        <f t="shared" ref="C28:R28" si="13">SUM(C23:C27)</f>
        <v>0</v>
      </c>
      <c r="D28" s="98">
        <f t="shared" si="13"/>
        <v>0</v>
      </c>
      <c r="E28" s="98">
        <f t="shared" si="13"/>
        <v>0</v>
      </c>
      <c r="F28" s="98">
        <f t="shared" si="13"/>
        <v>0</v>
      </c>
      <c r="G28" s="97">
        <f t="shared" si="13"/>
        <v>0</v>
      </c>
      <c r="H28" s="97">
        <f t="shared" si="13"/>
        <v>0</v>
      </c>
      <c r="I28" s="97">
        <f t="shared" si="13"/>
        <v>0</v>
      </c>
      <c r="J28" s="97">
        <f t="shared" si="13"/>
        <v>0</v>
      </c>
      <c r="K28" s="98">
        <f t="shared" si="13"/>
        <v>0</v>
      </c>
      <c r="L28" s="98">
        <f t="shared" si="13"/>
        <v>0</v>
      </c>
      <c r="M28" s="98">
        <f t="shared" si="13"/>
        <v>0</v>
      </c>
      <c r="N28" s="98">
        <f t="shared" si="13"/>
        <v>0</v>
      </c>
      <c r="O28" s="200">
        <f t="shared" si="13"/>
        <v>0</v>
      </c>
      <c r="P28" s="200">
        <f t="shared" si="13"/>
        <v>0</v>
      </c>
      <c r="Q28" s="200">
        <f t="shared" si="13"/>
        <v>0</v>
      </c>
      <c r="R28" s="200">
        <f t="shared" si="13"/>
        <v>0</v>
      </c>
      <c r="S28" s="201">
        <f t="shared" ref="S28" si="14">SUM(S23:S27)</f>
        <v>0</v>
      </c>
      <c r="T28" s="201">
        <f t="shared" ref="T28" si="15">SUM(T23:T27)</f>
        <v>0</v>
      </c>
      <c r="U28" s="201">
        <f t="shared" ref="U28" si="16">SUM(U23:U27)</f>
        <v>0</v>
      </c>
      <c r="V28" s="201">
        <f t="shared" ref="V28" si="17">SUM(V23:V27)</f>
        <v>0</v>
      </c>
      <c r="W28" s="200">
        <f t="shared" ref="W28" si="18">SUM(W23:W27)</f>
        <v>1915127</v>
      </c>
      <c r="X28" s="200">
        <f t="shared" ref="X28" si="19">SUM(X23:X27)</f>
        <v>5006845.3999999994</v>
      </c>
      <c r="Y28" s="200">
        <f t="shared" ref="Y28" si="20">SUM(Y23:Y27)</f>
        <v>16460845.199999999</v>
      </c>
      <c r="Z28" s="200">
        <f t="shared" ref="Z28" si="21">SUM(Z23:Z27)</f>
        <v>15451746.200000001</v>
      </c>
      <c r="AA28" s="201">
        <f t="shared" ref="AA28" si="22">SUM(AA23:AA27)</f>
        <v>9144538.4000000004</v>
      </c>
      <c r="AB28" s="201">
        <f t="shared" ref="AB28" si="23">SUM(AB23:AB27)</f>
        <v>10482872</v>
      </c>
      <c r="AC28" s="201">
        <f t="shared" ref="AC28" si="24">SUM(AC23:AC27)</f>
        <v>9841530</v>
      </c>
      <c r="AD28" s="201">
        <f t="shared" ref="AD28" si="25">SUM(AD23:AD27)</f>
        <v>15474538</v>
      </c>
      <c r="AE28" s="200">
        <f t="shared" ref="AE28" si="26">SUM(AE23:AE27)</f>
        <v>19377507</v>
      </c>
      <c r="AF28" s="200">
        <f t="shared" ref="AF28" si="27">SUM(AF23:AF27)</f>
        <v>0</v>
      </c>
      <c r="AG28" s="200">
        <f t="shared" ref="AG28" si="28">SUM(AG23:AG27)</f>
        <v>8514182.3899999987</v>
      </c>
      <c r="AH28" s="200">
        <f t="shared" ref="AH28" si="29">SUM(AH23:AH27)</f>
        <v>0</v>
      </c>
      <c r="AI28" s="201">
        <f t="shared" ref="AI28" si="30">SUM(AI23:AI27)</f>
        <v>0</v>
      </c>
      <c r="AJ28" s="201">
        <f t="shared" ref="AJ28" si="31">SUM(AJ23:AJ27)</f>
        <v>0</v>
      </c>
      <c r="AK28" s="201">
        <f t="shared" ref="AK28" si="32">SUM(AK23:AK27)</f>
        <v>0</v>
      </c>
      <c r="AL28" s="201">
        <f t="shared" ref="AL28" si="33">SUM(AL23:AL27)</f>
        <v>0</v>
      </c>
      <c r="AM28" s="200">
        <f t="shared" ref="AM28" si="34">SUM(AM23:AM27)</f>
        <v>0</v>
      </c>
      <c r="AN28" s="200">
        <f t="shared" ref="AN28" si="35">SUM(AN23:AN27)</f>
        <v>0</v>
      </c>
      <c r="AO28" s="200">
        <f t="shared" ref="AO28" si="36">SUM(AO23:AO27)</f>
        <v>0</v>
      </c>
      <c r="AP28" s="200">
        <f t="shared" ref="AP28" si="37">SUM(AP23:AP27)</f>
        <v>0</v>
      </c>
      <c r="AQ28" s="201">
        <f t="shared" ref="AQ28" si="38">SUM(AQ23:AQ27)</f>
        <v>0</v>
      </c>
      <c r="AR28" s="201">
        <f t="shared" ref="AR28" si="39">SUM(AR23:AR27)</f>
        <v>0</v>
      </c>
      <c r="AS28" s="201">
        <f t="shared" ref="AS28" si="40">SUM(AS23:AS27)</f>
        <v>0</v>
      </c>
      <c r="AT28" s="201">
        <f t="shared" ref="AT28:BB28" si="41">SUM(AT23:AT27)</f>
        <v>0</v>
      </c>
      <c r="AU28" s="222">
        <f t="shared" si="41"/>
        <v>0</v>
      </c>
      <c r="AV28" s="222">
        <f t="shared" si="41"/>
        <v>0</v>
      </c>
      <c r="AW28" s="222">
        <f t="shared" si="41"/>
        <v>0</v>
      </c>
      <c r="AX28" s="222">
        <f t="shared" si="41"/>
        <v>0</v>
      </c>
      <c r="AY28" s="201">
        <f t="shared" si="41"/>
        <v>0</v>
      </c>
      <c r="AZ28" s="201">
        <f t="shared" si="41"/>
        <v>0</v>
      </c>
      <c r="BA28" s="201">
        <f t="shared" si="41"/>
        <v>0</v>
      </c>
      <c r="BB28" s="201">
        <f t="shared" si="41"/>
        <v>0</v>
      </c>
      <c r="BC28" s="200">
        <f>SUM(BC23:BC27)</f>
        <v>111669731.59</v>
      </c>
    </row>
    <row r="30" spans="1:55" x14ac:dyDescent="0.25">
      <c r="A30" s="114" t="s">
        <v>364</v>
      </c>
      <c r="G30" s="183" t="s">
        <v>235</v>
      </c>
    </row>
    <row r="31" spans="1:55" x14ac:dyDescent="0.25">
      <c r="A31" s="185"/>
      <c r="B31" s="230" t="s">
        <v>236</v>
      </c>
      <c r="C31" s="230"/>
      <c r="D31" s="230"/>
      <c r="G31" s="183" t="s">
        <v>333</v>
      </c>
    </row>
    <row r="32" spans="1:55" x14ac:dyDescent="0.25">
      <c r="B32" t="s">
        <v>237</v>
      </c>
      <c r="C32" t="s">
        <v>238</v>
      </c>
      <c r="D32" t="s">
        <v>239</v>
      </c>
      <c r="G32" s="183" t="s">
        <v>240</v>
      </c>
    </row>
    <row r="33" spans="2:7" x14ac:dyDescent="0.25">
      <c r="B33" t="s">
        <v>241</v>
      </c>
      <c r="C33" t="s">
        <v>242</v>
      </c>
      <c r="D33" s="184">
        <v>45295</v>
      </c>
      <c r="G33" s="183" t="s">
        <v>243</v>
      </c>
    </row>
    <row r="34" spans="2:7" x14ac:dyDescent="0.25">
      <c r="B34" t="s">
        <v>244</v>
      </c>
      <c r="C34" t="s">
        <v>242</v>
      </c>
      <c r="D34" s="184">
        <v>45313</v>
      </c>
      <c r="G34" s="183" t="s">
        <v>334</v>
      </c>
    </row>
    <row r="35" spans="2:7" x14ac:dyDescent="0.25">
      <c r="G35" s="183" t="s">
        <v>245</v>
      </c>
    </row>
    <row r="36" spans="2:7" x14ac:dyDescent="0.25">
      <c r="G36" s="183" t="s">
        <v>246</v>
      </c>
    </row>
    <row r="37" spans="2:7" x14ac:dyDescent="0.25">
      <c r="B37" s="230" t="s">
        <v>248</v>
      </c>
      <c r="C37" s="230"/>
      <c r="D37" s="230"/>
      <c r="G37" s="183" t="s">
        <v>247</v>
      </c>
    </row>
    <row r="38" spans="2:7" x14ac:dyDescent="0.25">
      <c r="B38" t="s">
        <v>237</v>
      </c>
      <c r="C38" t="s">
        <v>238</v>
      </c>
      <c r="D38" t="s">
        <v>239</v>
      </c>
    </row>
    <row r="39" spans="2:7" x14ac:dyDescent="0.25">
      <c r="B39" t="s">
        <v>241</v>
      </c>
      <c r="C39" t="s">
        <v>242</v>
      </c>
      <c r="D39" s="184">
        <v>45313</v>
      </c>
    </row>
    <row r="40" spans="2:7" x14ac:dyDescent="0.25">
      <c r="B40" t="s">
        <v>244</v>
      </c>
      <c r="C40" t="s">
        <v>242</v>
      </c>
      <c r="D40" s="184">
        <v>45313</v>
      </c>
    </row>
  </sheetData>
  <sheetProtection algorithmName="SHA-512" hashValue="MP+RcXQ57/aJuHFHLrELC6LphiyDlRIhDGfk0tBtTo52Ph57l+XABjwxelVdjD7zr6DNR/IiBmHt/YZTJz3v5g==" saltValue="LCke1+W48fZ9l5G3zuJdgw==" spinCount="100000" sheet="1" objects="1" scenarios="1"/>
  <mergeCells count="2">
    <mergeCell ref="B37:D37"/>
    <mergeCell ref="B31:D31"/>
  </mergeCells>
  <phoneticPr fontId="28" type="noConversion"/>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BA5B1-15F1-402E-860D-6A023E00184C}">
  <sheetPr>
    <tabColor theme="4"/>
  </sheetPr>
  <dimension ref="A1:K133"/>
  <sheetViews>
    <sheetView zoomScale="90" zoomScaleNormal="90" workbookViewId="0">
      <selection activeCell="G36" sqref="G36"/>
    </sheetView>
  </sheetViews>
  <sheetFormatPr defaultColWidth="9.140625" defaultRowHeight="15" x14ac:dyDescent="0.25"/>
  <cols>
    <col min="1" max="1" width="24.42578125" customWidth="1"/>
    <col min="2" max="2" width="40.140625" bestFit="1" customWidth="1"/>
    <col min="3" max="3" width="18.5703125" customWidth="1"/>
    <col min="4" max="4" width="28.42578125" customWidth="1"/>
    <col min="5" max="5" width="21.85546875" customWidth="1"/>
    <col min="6" max="17" width="15.5703125" customWidth="1"/>
    <col min="18" max="18" width="9.42578125" bestFit="1" customWidth="1"/>
  </cols>
  <sheetData>
    <row r="1" spans="1:11" s="2" customFormat="1" ht="15.75" x14ac:dyDescent="0.25">
      <c r="A1" s="129" t="s">
        <v>0</v>
      </c>
      <c r="C1" s="1"/>
      <c r="D1" s="1"/>
    </row>
    <row r="2" spans="1:11" s="6" customFormat="1" ht="12.75" x14ac:dyDescent="0.2">
      <c r="A2" s="187" t="str">
        <f>'1. Expenditures'!A2</f>
        <v>Reporting Date: January 31, 2025</v>
      </c>
      <c r="C2" s="5"/>
      <c r="D2" s="5"/>
      <c r="K2" s="26"/>
    </row>
    <row r="3" spans="1:11" s="6" customFormat="1" ht="12.75" x14ac:dyDescent="0.2">
      <c r="A3" s="188" t="str">
        <f>'1. Expenditures'!A3</f>
        <v>Reporting Data Through: December 31, 2024</v>
      </c>
      <c r="K3" s="26"/>
    </row>
    <row r="5" spans="1:11" s="6" customFormat="1" ht="12.75" x14ac:dyDescent="0.2"/>
    <row r="6" spans="1:11" ht="15.75" thickBot="1" x14ac:dyDescent="0.3">
      <c r="A6" s="23" t="s">
        <v>249</v>
      </c>
    </row>
    <row r="7" spans="1:11" ht="27" customHeight="1" thickBot="1" x14ac:dyDescent="0.3">
      <c r="A7" s="43" t="s">
        <v>250</v>
      </c>
      <c r="B7" s="43" t="s">
        <v>251</v>
      </c>
      <c r="C7" s="43" t="s">
        <v>252</v>
      </c>
      <c r="D7" s="148" t="s">
        <v>253</v>
      </c>
      <c r="E7" s="172" t="s">
        <v>254</v>
      </c>
    </row>
    <row r="8" spans="1:11" x14ac:dyDescent="0.25">
      <c r="A8" s="207" t="s">
        <v>255</v>
      </c>
      <c r="B8" s="208" t="s">
        <v>256</v>
      </c>
      <c r="C8" s="80">
        <v>1934435</v>
      </c>
      <c r="D8" s="208">
        <v>2016</v>
      </c>
      <c r="E8" s="173">
        <f>C8</f>
        <v>1934435</v>
      </c>
    </row>
    <row r="9" spans="1:11" x14ac:dyDescent="0.25">
      <c r="A9" s="207" t="s">
        <v>255</v>
      </c>
      <c r="B9" s="208" t="s">
        <v>257</v>
      </c>
      <c r="C9" s="80">
        <v>4843456</v>
      </c>
      <c r="D9" s="208">
        <v>2017</v>
      </c>
      <c r="E9" s="173">
        <f>C9</f>
        <v>4843456</v>
      </c>
    </row>
    <row r="10" spans="1:11" x14ac:dyDescent="0.25">
      <c r="A10" s="207" t="s">
        <v>255</v>
      </c>
      <c r="B10" s="208" t="s">
        <v>258</v>
      </c>
      <c r="C10" s="80">
        <v>43700000</v>
      </c>
      <c r="D10" s="208">
        <v>2018</v>
      </c>
      <c r="E10" s="173">
        <f>C10</f>
        <v>43700000</v>
      </c>
    </row>
    <row r="11" spans="1:11" x14ac:dyDescent="0.25">
      <c r="A11" s="207" t="s">
        <v>255</v>
      </c>
      <c r="B11" s="208" t="s">
        <v>259</v>
      </c>
      <c r="C11" s="80">
        <v>37737000</v>
      </c>
      <c r="D11" s="208">
        <v>2019</v>
      </c>
      <c r="E11" s="173">
        <f>C11</f>
        <v>37737000</v>
      </c>
    </row>
    <row r="12" spans="1:11" x14ac:dyDescent="0.25">
      <c r="A12" s="207" t="s">
        <v>255</v>
      </c>
      <c r="B12" s="208" t="s">
        <v>260</v>
      </c>
      <c r="C12" s="80">
        <v>30685041</v>
      </c>
      <c r="D12" s="212" t="s">
        <v>261</v>
      </c>
      <c r="E12" s="174">
        <f>C12</f>
        <v>30685041</v>
      </c>
    </row>
    <row r="13" spans="1:11" x14ac:dyDescent="0.25">
      <c r="A13" s="207" t="s">
        <v>255</v>
      </c>
      <c r="B13" s="208" t="s">
        <v>262</v>
      </c>
      <c r="C13" s="80">
        <v>10117261</v>
      </c>
      <c r="D13" s="231">
        <v>2020</v>
      </c>
      <c r="E13" s="233">
        <f>SUM(C13:C15)</f>
        <v>38776228</v>
      </c>
    </row>
    <row r="14" spans="1:11" x14ac:dyDescent="0.25">
      <c r="A14" s="207" t="s">
        <v>255</v>
      </c>
      <c r="B14" s="208" t="s">
        <v>263</v>
      </c>
      <c r="C14" s="80">
        <v>7795632</v>
      </c>
      <c r="D14" s="232"/>
      <c r="E14" s="234"/>
    </row>
    <row r="15" spans="1:11" x14ac:dyDescent="0.25">
      <c r="A15" s="207" t="s">
        <v>264</v>
      </c>
      <c r="B15" s="208" t="s">
        <v>265</v>
      </c>
      <c r="C15" s="175">
        <v>20863335</v>
      </c>
      <c r="D15" s="235"/>
      <c r="E15" s="236"/>
    </row>
    <row r="16" spans="1:11" x14ac:dyDescent="0.25">
      <c r="A16" s="207" t="s">
        <v>264</v>
      </c>
      <c r="B16" s="208" t="s">
        <v>260</v>
      </c>
      <c r="C16" s="175">
        <v>4448942</v>
      </c>
      <c r="D16" s="212" t="s">
        <v>261</v>
      </c>
      <c r="E16" s="174">
        <f>C16</f>
        <v>4448942</v>
      </c>
    </row>
    <row r="17" spans="1:5" x14ac:dyDescent="0.25">
      <c r="A17" s="207" t="s">
        <v>264</v>
      </c>
      <c r="B17" s="208" t="s">
        <v>266</v>
      </c>
      <c r="C17" s="175">
        <v>7902300</v>
      </c>
      <c r="D17" s="231">
        <v>2021</v>
      </c>
      <c r="E17" s="237">
        <f>SUM(C17:C20)</f>
        <v>31609200</v>
      </c>
    </row>
    <row r="18" spans="1:5" x14ac:dyDescent="0.25">
      <c r="A18" s="207" t="s">
        <v>264</v>
      </c>
      <c r="B18" s="208" t="s">
        <v>267</v>
      </c>
      <c r="C18" s="175">
        <v>7902300</v>
      </c>
      <c r="D18" s="232"/>
      <c r="E18" s="237"/>
    </row>
    <row r="19" spans="1:5" x14ac:dyDescent="0.25">
      <c r="A19" s="207" t="s">
        <v>264</v>
      </c>
      <c r="B19" s="208" t="s">
        <v>268</v>
      </c>
      <c r="C19" s="175">
        <v>7902300</v>
      </c>
      <c r="D19" s="232"/>
      <c r="E19" s="237"/>
    </row>
    <row r="20" spans="1:5" x14ac:dyDescent="0.25">
      <c r="A20" s="207" t="s">
        <v>264</v>
      </c>
      <c r="B20" s="209" t="s">
        <v>269</v>
      </c>
      <c r="C20" s="193">
        <v>7902300</v>
      </c>
      <c r="D20" s="235"/>
      <c r="E20" s="237"/>
    </row>
    <row r="21" spans="1:5" x14ac:dyDescent="0.25">
      <c r="A21" s="207" t="s">
        <v>270</v>
      </c>
      <c r="B21" s="209" t="s">
        <v>271</v>
      </c>
      <c r="C21" s="193">
        <v>-186832</v>
      </c>
      <c r="D21" s="240">
        <v>2022</v>
      </c>
      <c r="E21" s="241">
        <f>SUM(C21:C25)</f>
        <v>46222340</v>
      </c>
    </row>
    <row r="22" spans="1:5" x14ac:dyDescent="0.25">
      <c r="A22" s="207" t="s">
        <v>270</v>
      </c>
      <c r="B22" s="208" t="s">
        <v>318</v>
      </c>
      <c r="C22" s="193">
        <v>11602293</v>
      </c>
      <c r="D22" s="240"/>
      <c r="E22" s="241"/>
    </row>
    <row r="23" spans="1:5" x14ac:dyDescent="0.25">
      <c r="A23" s="207" t="s">
        <v>270</v>
      </c>
      <c r="B23" s="208" t="s">
        <v>273</v>
      </c>
      <c r="C23" s="193">
        <v>11602293</v>
      </c>
      <c r="D23" s="240"/>
      <c r="E23" s="241"/>
    </row>
    <row r="24" spans="1:5" x14ac:dyDescent="0.25">
      <c r="A24" s="208" t="s">
        <v>270</v>
      </c>
      <c r="B24" s="210" t="s">
        <v>274</v>
      </c>
      <c r="C24" s="193">
        <v>11602293</v>
      </c>
      <c r="D24" s="240"/>
      <c r="E24" s="241"/>
    </row>
    <row r="25" spans="1:5" x14ac:dyDescent="0.25">
      <c r="A25" s="208" t="s">
        <v>270</v>
      </c>
      <c r="B25" s="211" t="s">
        <v>275</v>
      </c>
      <c r="C25" s="193">
        <v>11602293</v>
      </c>
      <c r="D25" s="240"/>
      <c r="E25" s="241"/>
    </row>
    <row r="26" spans="1:5" x14ac:dyDescent="0.25">
      <c r="A26" s="208" t="s">
        <v>328</v>
      </c>
      <c r="B26" s="211" t="s">
        <v>327</v>
      </c>
      <c r="C26" s="193">
        <v>2909317</v>
      </c>
      <c r="D26" s="231">
        <v>2023</v>
      </c>
      <c r="E26" s="241">
        <f>SUM(C26:C30)</f>
        <v>42666697</v>
      </c>
    </row>
    <row r="27" spans="1:5" x14ac:dyDescent="0.25">
      <c r="A27" s="208" t="s">
        <v>328</v>
      </c>
      <c r="B27" s="210" t="s">
        <v>323</v>
      </c>
      <c r="C27" s="193">
        <v>9939345</v>
      </c>
      <c r="D27" s="232"/>
      <c r="E27" s="241"/>
    </row>
    <row r="28" spans="1:5" x14ac:dyDescent="0.25">
      <c r="A28" s="208" t="s">
        <v>328</v>
      </c>
      <c r="B28" s="210" t="s">
        <v>324</v>
      </c>
      <c r="C28" s="193">
        <v>9939345</v>
      </c>
      <c r="D28" s="232"/>
      <c r="E28" s="241"/>
    </row>
    <row r="29" spans="1:5" x14ac:dyDescent="0.25">
      <c r="A29" s="208" t="s">
        <v>328</v>
      </c>
      <c r="B29" s="210" t="s">
        <v>325</v>
      </c>
      <c r="C29" s="193">
        <v>9939345</v>
      </c>
      <c r="D29" s="232"/>
      <c r="E29" s="241"/>
    </row>
    <row r="30" spans="1:5" x14ac:dyDescent="0.25">
      <c r="A30" s="209" t="s">
        <v>328</v>
      </c>
      <c r="B30" s="209" t="s">
        <v>326</v>
      </c>
      <c r="C30" s="205">
        <v>9939345</v>
      </c>
      <c r="D30" s="235"/>
      <c r="E30" s="233"/>
    </row>
    <row r="31" spans="1:5" x14ac:dyDescent="0.25">
      <c r="A31" s="209" t="s">
        <v>365</v>
      </c>
      <c r="B31" s="209" t="s">
        <v>336</v>
      </c>
      <c r="C31" s="205">
        <v>-11592609</v>
      </c>
      <c r="D31" s="242">
        <v>2024</v>
      </c>
      <c r="E31" s="241">
        <f>SUM(C31:C35)</f>
        <v>28164771</v>
      </c>
    </row>
    <row r="32" spans="1:5" x14ac:dyDescent="0.25">
      <c r="A32" s="209" t="s">
        <v>365</v>
      </c>
      <c r="B32" s="209" t="s">
        <v>337</v>
      </c>
      <c r="C32" s="205">
        <v>9939345</v>
      </c>
      <c r="D32" s="243"/>
      <c r="E32" s="241"/>
    </row>
    <row r="33" spans="1:5" x14ac:dyDescent="0.25">
      <c r="A33" s="209" t="s">
        <v>365</v>
      </c>
      <c r="B33" s="209" t="s">
        <v>338</v>
      </c>
      <c r="C33" s="205">
        <v>9939345</v>
      </c>
      <c r="D33" s="243"/>
      <c r="E33" s="241"/>
    </row>
    <row r="34" spans="1:5" x14ac:dyDescent="0.25">
      <c r="A34" s="209" t="s">
        <v>365</v>
      </c>
      <c r="B34" s="209" t="s">
        <v>368</v>
      </c>
      <c r="C34" s="205">
        <v>9939345</v>
      </c>
      <c r="D34" s="243"/>
      <c r="E34" s="241"/>
    </row>
    <row r="35" spans="1:5" ht="15.75" thickBot="1" x14ac:dyDescent="0.3">
      <c r="A35" s="209" t="s">
        <v>365</v>
      </c>
      <c r="B35" s="209" t="s">
        <v>369</v>
      </c>
      <c r="C35" s="205">
        <v>9939345</v>
      </c>
      <c r="D35" s="244"/>
      <c r="E35" s="245"/>
    </row>
    <row r="36" spans="1:5" ht="15.75" thickBot="1" x14ac:dyDescent="0.3">
      <c r="A36" s="176"/>
      <c r="B36" s="177"/>
      <c r="C36" s="177"/>
      <c r="D36" s="178" t="s">
        <v>276</v>
      </c>
      <c r="E36" s="227">
        <f>SUM(E8:E35)</f>
        <v>310788110</v>
      </c>
    </row>
    <row r="37" spans="1:5" x14ac:dyDescent="0.25">
      <c r="A37" s="179" t="s">
        <v>277</v>
      </c>
    </row>
    <row r="38" spans="1:5" x14ac:dyDescent="0.25">
      <c r="A38" s="179" t="s">
        <v>278</v>
      </c>
    </row>
    <row r="39" spans="1:5" x14ac:dyDescent="0.25">
      <c r="A39" s="179" t="s">
        <v>279</v>
      </c>
    </row>
    <row r="41" spans="1:5" ht="15.75" thickBot="1" x14ac:dyDescent="0.3">
      <c r="A41" s="23" t="s">
        <v>280</v>
      </c>
      <c r="D41" s="23"/>
    </row>
    <row r="42" spans="1:5" ht="26.25" thickBot="1" x14ac:dyDescent="0.3">
      <c r="A42" s="43"/>
      <c r="B42" s="43" t="s">
        <v>251</v>
      </c>
      <c r="C42" s="43" t="s">
        <v>252</v>
      </c>
      <c r="D42" s="148" t="s">
        <v>253</v>
      </c>
      <c r="E42" s="172" t="s">
        <v>254</v>
      </c>
    </row>
    <row r="43" spans="1:5" x14ac:dyDescent="0.25">
      <c r="A43" s="207" t="s">
        <v>339</v>
      </c>
      <c r="B43" s="208" t="s">
        <v>256</v>
      </c>
      <c r="C43" s="80">
        <v>3036945</v>
      </c>
      <c r="D43" s="208">
        <v>2016</v>
      </c>
      <c r="E43" s="173">
        <f>C43</f>
        <v>3036945</v>
      </c>
    </row>
    <row r="44" spans="1:5" x14ac:dyDescent="0.25">
      <c r="A44" s="207" t="s">
        <v>340</v>
      </c>
      <c r="B44" s="208" t="s">
        <v>257</v>
      </c>
      <c r="C44" s="81">
        <v>5040055</v>
      </c>
      <c r="D44" s="208">
        <v>2017</v>
      </c>
      <c r="E44" s="173">
        <f>C44</f>
        <v>5040055</v>
      </c>
    </row>
    <row r="45" spans="1:5" x14ac:dyDescent="0.25">
      <c r="A45" s="207" t="s">
        <v>341</v>
      </c>
      <c r="B45" s="208" t="s">
        <v>258</v>
      </c>
      <c r="C45" s="81">
        <v>46000000</v>
      </c>
      <c r="D45" s="208">
        <v>2018</v>
      </c>
      <c r="E45" s="173">
        <f>C45</f>
        <v>46000000</v>
      </c>
    </row>
    <row r="46" spans="1:5" x14ac:dyDescent="0.25">
      <c r="A46" s="207" t="s">
        <v>342</v>
      </c>
      <c r="B46" s="179" t="s">
        <v>343</v>
      </c>
      <c r="C46" s="81">
        <v>-6874217</v>
      </c>
      <c r="D46" s="231">
        <v>2019</v>
      </c>
      <c r="E46" s="233">
        <f>SUM(C46:C47)</f>
        <v>33979418</v>
      </c>
    </row>
    <row r="47" spans="1:5" x14ac:dyDescent="0.25">
      <c r="A47" s="207" t="s">
        <v>342</v>
      </c>
      <c r="B47" s="208" t="s">
        <v>259</v>
      </c>
      <c r="C47" s="81">
        <v>40853635</v>
      </c>
      <c r="D47" s="235"/>
      <c r="E47" s="236"/>
    </row>
    <row r="48" spans="1:5" x14ac:dyDescent="0.25">
      <c r="A48" s="207" t="s">
        <v>281</v>
      </c>
      <c r="B48" s="208" t="s">
        <v>260</v>
      </c>
      <c r="C48" s="80">
        <v>50602879</v>
      </c>
      <c r="D48" s="212" t="s">
        <v>261</v>
      </c>
      <c r="E48" s="174">
        <f>C48</f>
        <v>50602879</v>
      </c>
    </row>
    <row r="49" spans="1:5" x14ac:dyDescent="0.25">
      <c r="A49" s="207" t="s">
        <v>281</v>
      </c>
      <c r="B49" s="208" t="s">
        <v>282</v>
      </c>
      <c r="C49" s="80">
        <v>22678768</v>
      </c>
      <c r="D49" s="213">
        <v>2020</v>
      </c>
      <c r="E49" s="203">
        <f>SUM(C49:C49)</f>
        <v>22678768</v>
      </c>
    </row>
    <row r="50" spans="1:5" x14ac:dyDescent="0.25">
      <c r="A50" s="180" t="s">
        <v>335</v>
      </c>
      <c r="B50" s="180" t="s">
        <v>344</v>
      </c>
      <c r="C50" s="193">
        <v>19290585</v>
      </c>
      <c r="D50" s="231">
        <v>2021</v>
      </c>
      <c r="E50" s="233">
        <f>SUM(C50:C51)</f>
        <v>63966285</v>
      </c>
    </row>
    <row r="51" spans="1:5" x14ac:dyDescent="0.25">
      <c r="A51" s="208" t="s">
        <v>335</v>
      </c>
      <c r="B51" s="208" t="s">
        <v>283</v>
      </c>
      <c r="C51" s="193">
        <v>44675700</v>
      </c>
      <c r="D51" s="235"/>
      <c r="E51" s="236"/>
    </row>
    <row r="52" spans="1:5" x14ac:dyDescent="0.25">
      <c r="A52" s="209" t="s">
        <v>284</v>
      </c>
      <c r="B52" s="209" t="s">
        <v>285</v>
      </c>
      <c r="C52" s="193">
        <v>8291433</v>
      </c>
      <c r="D52" s="231">
        <v>2022</v>
      </c>
      <c r="E52" s="233">
        <f>SUM(C52:C53)</f>
        <v>73364564</v>
      </c>
    </row>
    <row r="53" spans="1:5" x14ac:dyDescent="0.25">
      <c r="A53" s="208" t="s">
        <v>284</v>
      </c>
      <c r="B53" s="208" t="s">
        <v>286</v>
      </c>
      <c r="C53" s="193">
        <v>65073131</v>
      </c>
      <c r="D53" s="235"/>
      <c r="E53" s="236"/>
    </row>
    <row r="54" spans="1:5" x14ac:dyDescent="0.25">
      <c r="A54" s="208" t="s">
        <v>329</v>
      </c>
      <c r="B54" s="208" t="s">
        <v>330</v>
      </c>
      <c r="C54" s="193">
        <v>46527856</v>
      </c>
      <c r="D54" s="231">
        <v>2023</v>
      </c>
      <c r="E54" s="237">
        <f>SUM(C54:C55)</f>
        <v>48710716</v>
      </c>
    </row>
    <row r="55" spans="1:5" x14ac:dyDescent="0.25">
      <c r="A55" s="208" t="s">
        <v>329</v>
      </c>
      <c r="B55" s="208" t="s">
        <v>345</v>
      </c>
      <c r="C55" s="193">
        <v>2182860</v>
      </c>
      <c r="D55" s="235"/>
      <c r="E55" s="237"/>
    </row>
    <row r="56" spans="1:5" x14ac:dyDescent="0.25">
      <c r="A56" s="208" t="s">
        <v>346</v>
      </c>
      <c r="B56" s="208" t="s">
        <v>347</v>
      </c>
      <c r="C56" s="193">
        <v>-18592218</v>
      </c>
      <c r="D56" s="231">
        <v>2024</v>
      </c>
      <c r="E56" s="238">
        <f>SUM(C56:C57)</f>
        <v>27935638</v>
      </c>
    </row>
    <row r="57" spans="1:5" ht="15.75" thickBot="1" x14ac:dyDescent="0.3">
      <c r="A57" s="224" t="s">
        <v>346</v>
      </c>
      <c r="B57" s="224" t="s">
        <v>348</v>
      </c>
      <c r="C57" s="225">
        <v>46527856</v>
      </c>
      <c r="D57" s="235"/>
      <c r="E57" s="239"/>
    </row>
    <row r="58" spans="1:5" ht="15.75" thickBot="1" x14ac:dyDescent="0.3">
      <c r="A58" s="214"/>
      <c r="B58" s="199"/>
      <c r="C58" s="199"/>
      <c r="D58" s="178" t="s">
        <v>287</v>
      </c>
      <c r="E58" s="204">
        <f>SUM(E43:E57)</f>
        <v>375315268</v>
      </c>
    </row>
    <row r="59" spans="1:5" x14ac:dyDescent="0.25">
      <c r="A59" s="180" t="s">
        <v>288</v>
      </c>
    </row>
    <row r="60" spans="1:5" x14ac:dyDescent="0.25">
      <c r="A60" s="179" t="s">
        <v>289</v>
      </c>
    </row>
    <row r="61" spans="1:5" x14ac:dyDescent="0.25">
      <c r="A61" s="179" t="s">
        <v>290</v>
      </c>
    </row>
    <row r="63" spans="1:5" ht="15.75" thickBot="1" x14ac:dyDescent="0.3">
      <c r="A63" s="23" t="s">
        <v>291</v>
      </c>
      <c r="D63" s="23"/>
    </row>
    <row r="64" spans="1:5" ht="26.25" thickBot="1" x14ac:dyDescent="0.3">
      <c r="A64" s="43"/>
      <c r="B64" s="43" t="s">
        <v>251</v>
      </c>
      <c r="C64" s="43" t="s">
        <v>252</v>
      </c>
      <c r="D64" s="148" t="s">
        <v>253</v>
      </c>
      <c r="E64" s="172" t="s">
        <v>254</v>
      </c>
    </row>
    <row r="65" spans="1:5" x14ac:dyDescent="0.25">
      <c r="A65" s="207" t="s">
        <v>292</v>
      </c>
      <c r="B65" s="208" t="s">
        <v>256</v>
      </c>
      <c r="C65" s="80">
        <v>0</v>
      </c>
      <c r="D65" s="208">
        <v>2016</v>
      </c>
      <c r="E65" s="173">
        <f t="shared" ref="E65:E69" si="0">C65</f>
        <v>0</v>
      </c>
    </row>
    <row r="66" spans="1:5" x14ac:dyDescent="0.25">
      <c r="A66" s="207" t="s">
        <v>292</v>
      </c>
      <c r="B66" s="208" t="s">
        <v>257</v>
      </c>
      <c r="C66" s="81">
        <v>0</v>
      </c>
      <c r="D66" s="208">
        <v>2017</v>
      </c>
      <c r="E66" s="173">
        <f t="shared" si="0"/>
        <v>0</v>
      </c>
    </row>
    <row r="67" spans="1:5" x14ac:dyDescent="0.25">
      <c r="A67" s="207" t="s">
        <v>349</v>
      </c>
      <c r="B67" s="208" t="s">
        <v>258</v>
      </c>
      <c r="C67" s="81">
        <v>10300000</v>
      </c>
      <c r="D67" s="208">
        <v>2018</v>
      </c>
      <c r="E67" s="173">
        <f t="shared" si="0"/>
        <v>10300000</v>
      </c>
    </row>
    <row r="68" spans="1:5" x14ac:dyDescent="0.25">
      <c r="A68" s="207" t="s">
        <v>350</v>
      </c>
      <c r="B68" s="208" t="s">
        <v>259</v>
      </c>
      <c r="C68" s="80">
        <v>10115640</v>
      </c>
      <c r="D68" s="208">
        <v>2019</v>
      </c>
      <c r="E68" s="173">
        <f t="shared" si="0"/>
        <v>10115640</v>
      </c>
    </row>
    <row r="69" spans="1:5" x14ac:dyDescent="0.25">
      <c r="A69" s="207" t="s">
        <v>292</v>
      </c>
      <c r="B69" s="208" t="s">
        <v>260</v>
      </c>
      <c r="C69" s="80">
        <v>12604205</v>
      </c>
      <c r="D69" s="212" t="s">
        <v>261</v>
      </c>
      <c r="E69" s="174">
        <f t="shared" si="0"/>
        <v>12604205</v>
      </c>
    </row>
    <row r="70" spans="1:5" x14ac:dyDescent="0.25">
      <c r="A70" s="207" t="s">
        <v>292</v>
      </c>
      <c r="B70" s="208" t="s">
        <v>282</v>
      </c>
      <c r="C70" s="80">
        <v>5618639</v>
      </c>
      <c r="D70" s="231">
        <v>2020</v>
      </c>
      <c r="E70" s="233">
        <f>SUM(C70:C71)</f>
        <v>11438841</v>
      </c>
    </row>
    <row r="71" spans="1:5" x14ac:dyDescent="0.25">
      <c r="A71" s="207" t="s">
        <v>293</v>
      </c>
      <c r="B71" s="208" t="s">
        <v>265</v>
      </c>
      <c r="C71" s="175">
        <v>5820202</v>
      </c>
      <c r="D71" s="235"/>
      <c r="E71" s="236"/>
    </row>
    <row r="72" spans="1:5" x14ac:dyDescent="0.25">
      <c r="A72" s="215" t="s">
        <v>293</v>
      </c>
      <c r="B72" s="208" t="s">
        <v>294</v>
      </c>
      <c r="C72" s="193">
        <v>100486</v>
      </c>
      <c r="D72" s="240">
        <v>2021</v>
      </c>
      <c r="E72" s="241">
        <f>SUM(C72:C74)</f>
        <v>10923507</v>
      </c>
    </row>
    <row r="73" spans="1:5" x14ac:dyDescent="0.25">
      <c r="A73" s="208" t="s">
        <v>293</v>
      </c>
      <c r="B73" s="208" t="s">
        <v>295</v>
      </c>
      <c r="C73" s="193">
        <v>-760623</v>
      </c>
      <c r="D73" s="240"/>
      <c r="E73" s="241"/>
    </row>
    <row r="74" spans="1:5" x14ac:dyDescent="0.25">
      <c r="A74" s="208" t="s">
        <v>293</v>
      </c>
      <c r="B74" s="208" t="s">
        <v>283</v>
      </c>
      <c r="C74" s="193">
        <v>11583644</v>
      </c>
      <c r="D74" s="240"/>
      <c r="E74" s="241"/>
    </row>
    <row r="75" spans="1:5" x14ac:dyDescent="0.25">
      <c r="A75" s="208" t="s">
        <v>296</v>
      </c>
      <c r="B75" s="208" t="s">
        <v>351</v>
      </c>
      <c r="C75" s="193">
        <v>-209026</v>
      </c>
      <c r="D75" s="240">
        <v>2022</v>
      </c>
      <c r="E75" s="241">
        <f>SUM(C75:C76)</f>
        <v>19231326</v>
      </c>
    </row>
    <row r="76" spans="1:5" x14ac:dyDescent="0.25">
      <c r="A76" s="208" t="s">
        <v>296</v>
      </c>
      <c r="B76" s="208" t="s">
        <v>286</v>
      </c>
      <c r="C76" s="193">
        <v>19440352</v>
      </c>
      <c r="D76" s="231">
        <v>2022</v>
      </c>
      <c r="E76" s="241"/>
    </row>
    <row r="77" spans="1:5" x14ac:dyDescent="0.25">
      <c r="A77" s="208" t="s">
        <v>331</v>
      </c>
      <c r="B77" s="208" t="s">
        <v>327</v>
      </c>
      <c r="C77" s="193">
        <v>2933967</v>
      </c>
      <c r="D77" s="240">
        <v>2023</v>
      </c>
      <c r="E77" s="246">
        <f>SUM(C77:C78)</f>
        <v>14949939</v>
      </c>
    </row>
    <row r="78" spans="1:5" x14ac:dyDescent="0.25">
      <c r="A78" s="209" t="s">
        <v>331</v>
      </c>
      <c r="B78" s="209" t="s">
        <v>330</v>
      </c>
      <c r="C78" s="205">
        <v>12015972</v>
      </c>
      <c r="D78" s="240"/>
      <c r="E78" s="246"/>
    </row>
    <row r="79" spans="1:5" x14ac:dyDescent="0.25">
      <c r="A79" s="208" t="s">
        <v>370</v>
      </c>
      <c r="B79" s="208" t="s">
        <v>336</v>
      </c>
      <c r="C79" s="193">
        <v>1351750</v>
      </c>
      <c r="D79" s="240">
        <v>2024</v>
      </c>
      <c r="E79" s="248">
        <f>SUM(C79:C80)</f>
        <v>13367722</v>
      </c>
    </row>
    <row r="80" spans="1:5" ht="15.75" thickBot="1" x14ac:dyDescent="0.3">
      <c r="A80" s="224" t="s">
        <v>370</v>
      </c>
      <c r="B80" s="224" t="s">
        <v>348</v>
      </c>
      <c r="C80" s="225">
        <v>12015972</v>
      </c>
      <c r="D80" s="247"/>
      <c r="E80" s="249"/>
    </row>
    <row r="81" spans="1:5" ht="15.75" thickBot="1" x14ac:dyDescent="0.3">
      <c r="A81" s="214"/>
      <c r="B81" s="199"/>
      <c r="C81" s="199"/>
      <c r="D81" s="223" t="s">
        <v>297</v>
      </c>
      <c r="E81" s="227">
        <f>SUM(E65:E80)</f>
        <v>102931180</v>
      </c>
    </row>
    <row r="82" spans="1:5" x14ac:dyDescent="0.25">
      <c r="A82" s="180" t="s">
        <v>298</v>
      </c>
    </row>
    <row r="83" spans="1:5" x14ac:dyDescent="0.25">
      <c r="A83" s="179" t="s">
        <v>299</v>
      </c>
    </row>
    <row r="84" spans="1:5" x14ac:dyDescent="0.25">
      <c r="A84" s="179" t="s">
        <v>300</v>
      </c>
    </row>
    <row r="86" spans="1:5" ht="15.75" thickBot="1" x14ac:dyDescent="0.3">
      <c r="A86" s="23" t="s">
        <v>301</v>
      </c>
      <c r="D86" s="23"/>
    </row>
    <row r="87" spans="1:5" ht="26.25" thickBot="1" x14ac:dyDescent="0.3">
      <c r="A87" s="43"/>
      <c r="B87" s="43" t="s">
        <v>251</v>
      </c>
      <c r="C87" s="43" t="s">
        <v>252</v>
      </c>
      <c r="D87" s="148" t="s">
        <v>302</v>
      </c>
      <c r="E87" s="172" t="s">
        <v>254</v>
      </c>
    </row>
    <row r="88" spans="1:5" x14ac:dyDescent="0.25">
      <c r="A88" s="207" t="s">
        <v>303</v>
      </c>
      <c r="B88" s="208" t="s">
        <v>256</v>
      </c>
      <c r="C88" s="80">
        <v>469381</v>
      </c>
      <c r="D88" s="208">
        <v>2016</v>
      </c>
      <c r="E88" s="173">
        <f>C88</f>
        <v>469381</v>
      </c>
    </row>
    <row r="89" spans="1:5" x14ac:dyDescent="0.25">
      <c r="A89" s="207" t="s">
        <v>303</v>
      </c>
      <c r="B89" s="208" t="s">
        <v>257</v>
      </c>
      <c r="C89" s="81">
        <v>1068101</v>
      </c>
      <c r="D89" s="208">
        <v>2017</v>
      </c>
      <c r="E89" s="173">
        <f>C89</f>
        <v>1068101</v>
      </c>
    </row>
    <row r="90" spans="1:5" x14ac:dyDescent="0.25">
      <c r="A90" s="207" t="s">
        <v>303</v>
      </c>
      <c r="B90" s="208" t="s">
        <v>258</v>
      </c>
      <c r="C90" s="81">
        <v>1121680</v>
      </c>
      <c r="D90" s="208">
        <v>2018</v>
      </c>
      <c r="E90" s="173">
        <f>C90</f>
        <v>1121680</v>
      </c>
    </row>
    <row r="91" spans="1:5" x14ac:dyDescent="0.25">
      <c r="A91" s="207" t="s">
        <v>303</v>
      </c>
      <c r="B91" s="208" t="s">
        <v>259</v>
      </c>
      <c r="C91" s="80">
        <v>1278364</v>
      </c>
      <c r="D91" s="208">
        <v>2019</v>
      </c>
      <c r="E91" s="173">
        <f>C91</f>
        <v>1278364</v>
      </c>
    </row>
    <row r="92" spans="1:5" x14ac:dyDescent="0.25">
      <c r="A92" s="207" t="s">
        <v>303</v>
      </c>
      <c r="B92" s="208" t="s">
        <v>260</v>
      </c>
      <c r="C92" s="80">
        <v>0</v>
      </c>
      <c r="D92" s="212" t="s">
        <v>261</v>
      </c>
      <c r="E92" s="174">
        <f>C92</f>
        <v>0</v>
      </c>
    </row>
    <row r="93" spans="1:5" x14ac:dyDescent="0.25">
      <c r="A93" s="207" t="s">
        <v>303</v>
      </c>
      <c r="B93" s="208" t="s">
        <v>282</v>
      </c>
      <c r="C93" s="80">
        <v>607264</v>
      </c>
      <c r="D93" s="231">
        <v>2020</v>
      </c>
      <c r="E93" s="233">
        <f>SUM(C93:C94)</f>
        <v>1308215</v>
      </c>
    </row>
    <row r="94" spans="1:5" x14ac:dyDescent="0.25">
      <c r="A94" s="207" t="s">
        <v>304</v>
      </c>
      <c r="B94" s="208" t="s">
        <v>265</v>
      </c>
      <c r="C94" s="175">
        <v>700951</v>
      </c>
      <c r="D94" s="235"/>
      <c r="E94" s="236"/>
    </row>
    <row r="95" spans="1:5" x14ac:dyDescent="0.25">
      <c r="A95" s="207" t="s">
        <v>304</v>
      </c>
      <c r="B95" s="208" t="s">
        <v>266</v>
      </c>
      <c r="C95" s="193">
        <v>244604</v>
      </c>
      <c r="D95" s="240">
        <v>2021</v>
      </c>
      <c r="E95" s="241">
        <f>SUM(C95:C98)</f>
        <v>1211480</v>
      </c>
    </row>
    <row r="96" spans="1:5" x14ac:dyDescent="0.25">
      <c r="A96" s="207" t="s">
        <v>304</v>
      </c>
      <c r="B96" s="208" t="s">
        <v>267</v>
      </c>
      <c r="C96" s="193">
        <v>258346</v>
      </c>
      <c r="D96" s="240"/>
      <c r="E96" s="241"/>
    </row>
    <row r="97" spans="1:5" x14ac:dyDescent="0.25">
      <c r="A97" s="207" t="s">
        <v>304</v>
      </c>
      <c r="B97" s="208" t="s">
        <v>268</v>
      </c>
      <c r="C97" s="193">
        <v>320184</v>
      </c>
      <c r="D97" s="240"/>
      <c r="E97" s="241"/>
    </row>
    <row r="98" spans="1:5" x14ac:dyDescent="0.25">
      <c r="A98" s="208" t="s">
        <v>304</v>
      </c>
      <c r="B98" s="209" t="s">
        <v>269</v>
      </c>
      <c r="C98" s="193">
        <v>388346</v>
      </c>
      <c r="D98" s="240"/>
      <c r="E98" s="241"/>
    </row>
    <row r="99" spans="1:5" x14ac:dyDescent="0.25">
      <c r="A99" s="208" t="s">
        <v>322</v>
      </c>
      <c r="B99" s="208" t="s">
        <v>327</v>
      </c>
      <c r="C99" s="193">
        <v>124644</v>
      </c>
      <c r="D99" s="231">
        <v>2022</v>
      </c>
      <c r="E99" s="233">
        <f>SUM(C99:C103)</f>
        <v>1680958</v>
      </c>
    </row>
    <row r="100" spans="1:5" x14ac:dyDescent="0.25">
      <c r="A100" s="208" t="s">
        <v>305</v>
      </c>
      <c r="B100" s="208" t="s">
        <v>272</v>
      </c>
      <c r="C100" s="193">
        <v>398652</v>
      </c>
      <c r="D100" s="232"/>
      <c r="E100" s="234"/>
    </row>
    <row r="101" spans="1:5" x14ac:dyDescent="0.25">
      <c r="A101" s="208" t="s">
        <v>305</v>
      </c>
      <c r="B101" s="208" t="s">
        <v>273</v>
      </c>
      <c r="C101" s="193">
        <v>421902</v>
      </c>
      <c r="D101" s="232"/>
      <c r="E101" s="234"/>
    </row>
    <row r="102" spans="1:5" x14ac:dyDescent="0.25">
      <c r="A102" s="208" t="s">
        <v>305</v>
      </c>
      <c r="B102" s="209" t="s">
        <v>274</v>
      </c>
      <c r="C102" s="193">
        <v>369249</v>
      </c>
      <c r="D102" s="232"/>
      <c r="E102" s="234"/>
    </row>
    <row r="103" spans="1:5" x14ac:dyDescent="0.25">
      <c r="A103" s="208" t="s">
        <v>305</v>
      </c>
      <c r="B103" s="208" t="s">
        <v>275</v>
      </c>
      <c r="C103" s="193">
        <v>366511</v>
      </c>
      <c r="D103" s="235"/>
      <c r="E103" s="236"/>
    </row>
    <row r="104" spans="1:5" x14ac:dyDescent="0.25">
      <c r="A104" s="208" t="s">
        <v>322</v>
      </c>
      <c r="B104" s="208" t="s">
        <v>323</v>
      </c>
      <c r="C104" s="193">
        <v>376267</v>
      </c>
      <c r="D104" s="232">
        <v>2023</v>
      </c>
      <c r="E104" s="251">
        <f>SUM(C104:C107)</f>
        <v>1784879</v>
      </c>
    </row>
    <row r="105" spans="1:5" x14ac:dyDescent="0.25">
      <c r="A105" s="208" t="s">
        <v>322</v>
      </c>
      <c r="B105" s="208" t="s">
        <v>324</v>
      </c>
      <c r="C105" s="193">
        <v>409773</v>
      </c>
      <c r="D105" s="232"/>
      <c r="E105" s="252"/>
    </row>
    <row r="106" spans="1:5" x14ac:dyDescent="0.25">
      <c r="A106" s="208" t="s">
        <v>322</v>
      </c>
      <c r="B106" s="208" t="s">
        <v>325</v>
      </c>
      <c r="C106" s="193">
        <v>475570</v>
      </c>
      <c r="D106" s="232"/>
      <c r="E106" s="252"/>
    </row>
    <row r="107" spans="1:5" x14ac:dyDescent="0.25">
      <c r="A107" s="208" t="s">
        <v>322</v>
      </c>
      <c r="B107" s="208" t="s">
        <v>326</v>
      </c>
      <c r="C107" s="193">
        <v>523269</v>
      </c>
      <c r="D107" s="250"/>
      <c r="E107" s="252"/>
    </row>
    <row r="108" spans="1:5" x14ac:dyDescent="0.25">
      <c r="A108" s="208" t="s">
        <v>371</v>
      </c>
      <c r="B108" s="208" t="s">
        <v>337</v>
      </c>
      <c r="C108" s="193">
        <v>548538</v>
      </c>
      <c r="D108" s="240">
        <v>2024</v>
      </c>
      <c r="E108" s="253">
        <f>SUM(C108:C110)</f>
        <v>1432032</v>
      </c>
    </row>
    <row r="109" spans="1:5" x14ac:dyDescent="0.25">
      <c r="A109" s="208" t="s">
        <v>371</v>
      </c>
      <c r="B109" s="208" t="s">
        <v>338</v>
      </c>
      <c r="C109" s="193">
        <v>486276</v>
      </c>
      <c r="D109" s="240"/>
      <c r="E109" s="253"/>
    </row>
    <row r="110" spans="1:5" ht="15.75" thickBot="1" x14ac:dyDescent="0.3">
      <c r="A110" s="224" t="s">
        <v>371</v>
      </c>
      <c r="B110" s="224" t="s">
        <v>368</v>
      </c>
      <c r="C110" s="225">
        <v>397218</v>
      </c>
      <c r="D110" s="247"/>
      <c r="E110" s="254"/>
    </row>
    <row r="111" spans="1:5" ht="15.75" thickBot="1" x14ac:dyDescent="0.3">
      <c r="A111" s="214"/>
      <c r="B111" s="199"/>
      <c r="C111" s="199"/>
      <c r="D111" s="223" t="s">
        <v>306</v>
      </c>
      <c r="E111" s="227">
        <f>SUM(E88:E110)</f>
        <v>11355090</v>
      </c>
    </row>
    <row r="112" spans="1:5" x14ac:dyDescent="0.25">
      <c r="A112" s="180" t="s">
        <v>307</v>
      </c>
      <c r="C112" s="181"/>
      <c r="D112" s="182"/>
      <c r="E112" s="181"/>
    </row>
    <row r="113" spans="1:5" x14ac:dyDescent="0.25">
      <c r="A113" s="180" t="s">
        <v>308</v>
      </c>
      <c r="C113" s="181"/>
      <c r="D113" s="182"/>
      <c r="E113" s="181"/>
    </row>
    <row r="114" spans="1:5" x14ac:dyDescent="0.25">
      <c r="A114" s="179" t="s">
        <v>309</v>
      </c>
    </row>
    <row r="116" spans="1:5" ht="15.75" thickBot="1" x14ac:dyDescent="0.3">
      <c r="A116" s="23" t="s">
        <v>310</v>
      </c>
      <c r="D116" s="23"/>
    </row>
    <row r="117" spans="1:5" ht="26.25" thickBot="1" x14ac:dyDescent="0.3">
      <c r="A117" s="43"/>
      <c r="B117" s="43" t="s">
        <v>251</v>
      </c>
      <c r="C117" s="43" t="s">
        <v>252</v>
      </c>
      <c r="D117" s="148" t="s">
        <v>302</v>
      </c>
      <c r="E117" s="172" t="s">
        <v>311</v>
      </c>
    </row>
    <row r="118" spans="1:5" x14ac:dyDescent="0.25">
      <c r="A118" s="207" t="s">
        <v>352</v>
      </c>
      <c r="B118" s="208" t="s">
        <v>256</v>
      </c>
      <c r="C118" s="80">
        <v>147156</v>
      </c>
      <c r="D118" s="208">
        <v>2016</v>
      </c>
      <c r="E118" s="173">
        <f>C118</f>
        <v>147156</v>
      </c>
    </row>
    <row r="119" spans="1:5" x14ac:dyDescent="0.25">
      <c r="A119" s="208" t="s">
        <v>352</v>
      </c>
      <c r="B119" s="208" t="s">
        <v>257</v>
      </c>
      <c r="C119" s="81">
        <v>287032</v>
      </c>
      <c r="D119" s="208">
        <v>2017</v>
      </c>
      <c r="E119" s="173">
        <f>C119</f>
        <v>287032</v>
      </c>
    </row>
    <row r="120" spans="1:5" x14ac:dyDescent="0.25">
      <c r="A120" s="208" t="s">
        <v>352</v>
      </c>
      <c r="B120" s="208" t="s">
        <v>258</v>
      </c>
      <c r="C120" s="81">
        <v>349673</v>
      </c>
      <c r="D120" s="208">
        <v>2018</v>
      </c>
      <c r="E120" s="173">
        <f>C120</f>
        <v>349673</v>
      </c>
    </row>
    <row r="121" spans="1:5" x14ac:dyDescent="0.25">
      <c r="A121" s="207" t="s">
        <v>312</v>
      </c>
      <c r="B121" s="208" t="s">
        <v>259</v>
      </c>
      <c r="C121" s="80">
        <v>466130</v>
      </c>
      <c r="D121" s="208">
        <v>2019</v>
      </c>
      <c r="E121" s="173">
        <f>C121</f>
        <v>466130</v>
      </c>
    </row>
    <row r="122" spans="1:5" x14ac:dyDescent="0.25">
      <c r="A122" s="207" t="s">
        <v>312</v>
      </c>
      <c r="B122" s="208" t="s">
        <v>260</v>
      </c>
      <c r="C122" s="80">
        <v>0</v>
      </c>
      <c r="D122" s="212" t="s">
        <v>261</v>
      </c>
      <c r="E122" s="174">
        <f>C122</f>
        <v>0</v>
      </c>
    </row>
    <row r="123" spans="1:5" x14ac:dyDescent="0.25">
      <c r="A123" s="207" t="s">
        <v>312</v>
      </c>
      <c r="B123" s="208" t="s">
        <v>282</v>
      </c>
      <c r="C123" s="80">
        <v>164842</v>
      </c>
      <c r="D123" s="231">
        <v>2020</v>
      </c>
      <c r="E123" s="233">
        <f>SUM(C123:C124)</f>
        <v>362585</v>
      </c>
    </row>
    <row r="124" spans="1:5" x14ac:dyDescent="0.25">
      <c r="A124" s="207" t="s">
        <v>312</v>
      </c>
      <c r="B124" s="208" t="s">
        <v>265</v>
      </c>
      <c r="C124" s="175">
        <v>197743</v>
      </c>
      <c r="D124" s="235"/>
      <c r="E124" s="236"/>
    </row>
    <row r="125" spans="1:5" x14ac:dyDescent="0.25">
      <c r="A125" s="207" t="s">
        <v>313</v>
      </c>
      <c r="B125" s="208" t="s">
        <v>283</v>
      </c>
      <c r="C125" s="193">
        <v>333475</v>
      </c>
      <c r="D125" s="216">
        <v>2021</v>
      </c>
      <c r="E125" s="198">
        <f>C125</f>
        <v>333475</v>
      </c>
    </row>
    <row r="126" spans="1:5" x14ac:dyDescent="0.25">
      <c r="A126" s="208" t="s">
        <v>319</v>
      </c>
      <c r="B126" s="209" t="s">
        <v>353</v>
      </c>
      <c r="C126" s="205">
        <v>9079</v>
      </c>
      <c r="D126" s="231">
        <v>2022</v>
      </c>
      <c r="E126" s="233">
        <f>SUM(C126:C127)</f>
        <v>446231</v>
      </c>
    </row>
    <row r="127" spans="1:5" x14ac:dyDescent="0.25">
      <c r="A127" s="208" t="s">
        <v>319</v>
      </c>
      <c r="B127" s="209" t="s">
        <v>286</v>
      </c>
      <c r="C127" s="205">
        <v>437152</v>
      </c>
      <c r="D127" s="235"/>
      <c r="E127" s="236"/>
    </row>
    <row r="128" spans="1:5" x14ac:dyDescent="0.25">
      <c r="A128" s="208" t="s">
        <v>354</v>
      </c>
      <c r="B128" s="209" t="s">
        <v>355</v>
      </c>
      <c r="C128" s="205">
        <v>-67560</v>
      </c>
      <c r="D128" s="231">
        <v>2023</v>
      </c>
      <c r="E128" s="233">
        <f>SUM(C128:C129)</f>
        <v>332411</v>
      </c>
    </row>
    <row r="129" spans="1:5" ht="15.75" thickBot="1" x14ac:dyDescent="0.3">
      <c r="A129" s="209" t="s">
        <v>354</v>
      </c>
      <c r="B129" s="209" t="s">
        <v>330</v>
      </c>
      <c r="C129" s="205">
        <v>399971</v>
      </c>
      <c r="D129" s="232"/>
      <c r="E129" s="234"/>
    </row>
    <row r="130" spans="1:5" ht="15.75" thickBot="1" x14ac:dyDescent="0.3">
      <c r="A130" s="176"/>
      <c r="B130" s="177"/>
      <c r="C130" s="177"/>
      <c r="D130" s="178" t="s">
        <v>314</v>
      </c>
      <c r="E130" s="204">
        <f>SUM(E118:E129)</f>
        <v>2724693</v>
      </c>
    </row>
    <row r="131" spans="1:5" x14ac:dyDescent="0.25">
      <c r="A131" s="180" t="s">
        <v>315</v>
      </c>
    </row>
    <row r="132" spans="1:5" x14ac:dyDescent="0.25">
      <c r="A132" s="179" t="s">
        <v>316</v>
      </c>
    </row>
    <row r="133" spans="1:5" x14ac:dyDescent="0.25">
      <c r="A133" s="179" t="s">
        <v>317</v>
      </c>
    </row>
  </sheetData>
  <sheetProtection algorithmName="SHA-512" hashValue="D7BK2LKKIAPCzJLJZRjbJRRfVYu67AtB2H9V/xFQhOJbKY3nqCsnt1oFqATQdLAEPV9J43nIvsJkA2yBhcU9Hw==" saltValue="+oWLLieRwbKD6sdo9GMKKw==" spinCount="100000" sheet="1" objects="1" scenarios="1"/>
  <mergeCells count="46">
    <mergeCell ref="D126:D127"/>
    <mergeCell ref="E126:E127"/>
    <mergeCell ref="D99:D103"/>
    <mergeCell ref="E99:E103"/>
    <mergeCell ref="D104:D107"/>
    <mergeCell ref="E104:E107"/>
    <mergeCell ref="D123:D124"/>
    <mergeCell ref="E123:E124"/>
    <mergeCell ref="D108:D110"/>
    <mergeCell ref="E108:E110"/>
    <mergeCell ref="D77:D78"/>
    <mergeCell ref="E77:E78"/>
    <mergeCell ref="D93:D94"/>
    <mergeCell ref="E93:E94"/>
    <mergeCell ref="D95:D98"/>
    <mergeCell ref="E95:E98"/>
    <mergeCell ref="D79:D80"/>
    <mergeCell ref="E79:E80"/>
    <mergeCell ref="D26:D30"/>
    <mergeCell ref="E26:E30"/>
    <mergeCell ref="D46:D47"/>
    <mergeCell ref="E46:E47"/>
    <mergeCell ref="D31:D35"/>
    <mergeCell ref="E31:E35"/>
    <mergeCell ref="D13:D15"/>
    <mergeCell ref="E13:E15"/>
    <mergeCell ref="D17:D20"/>
    <mergeCell ref="E17:E20"/>
    <mergeCell ref="D21:D25"/>
    <mergeCell ref="E21:E25"/>
    <mergeCell ref="D128:D129"/>
    <mergeCell ref="E128:E129"/>
    <mergeCell ref="D50:D51"/>
    <mergeCell ref="E50:E51"/>
    <mergeCell ref="D52:D53"/>
    <mergeCell ref="E52:E53"/>
    <mergeCell ref="D54:D55"/>
    <mergeCell ref="E54:E55"/>
    <mergeCell ref="D56:D57"/>
    <mergeCell ref="E56:E57"/>
    <mergeCell ref="D70:D71"/>
    <mergeCell ref="E70:E71"/>
    <mergeCell ref="D72:D74"/>
    <mergeCell ref="E72:E74"/>
    <mergeCell ref="D75:D76"/>
    <mergeCell ref="E75:E76"/>
  </mergeCells>
  <phoneticPr fontId="2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Expenditures</vt:lpstr>
      <vt:lpstr>2. Program Funding</vt:lpstr>
      <vt:lpstr>3. SOMAH Program Admin</vt:lpstr>
      <vt:lpstr>4. SOMAH Marketing &amp; Outreach</vt:lpstr>
      <vt:lpstr>5. SOMAH Workforce Development</vt:lpstr>
      <vt:lpstr>6. SOMAH Technical Assistance</vt:lpstr>
      <vt:lpstr>7. Incentive Payments</vt:lpstr>
      <vt:lpstr>8. IOU Collections Details</vt:lpstr>
      <vt:lpstr>'2. Program Funding'!TotalAdminBudget</vt:lpstr>
      <vt:lpstr>'2. Program Funding'!TotalIncentiveBudget</vt:lpstr>
    </vt:vector>
  </TitlesOfParts>
  <Manager/>
  <Company>CCSE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Katrina Morton</dc:creator>
  <cp:keywords/>
  <dc:description/>
  <cp:lastModifiedBy>Luke Ballweber</cp:lastModifiedBy>
  <cp:revision/>
  <dcterms:created xsi:type="dcterms:W3CDTF">2014-07-08T17:28:09Z</dcterms:created>
  <dcterms:modified xsi:type="dcterms:W3CDTF">2025-01-29T15:57:24Z</dcterms:modified>
  <cp:category/>
  <cp:contentStatus/>
</cp:coreProperties>
</file>